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firstSheet="3" activeTab="5"/>
  </bookViews>
  <sheets>
    <sheet name="OPREMA SVEGA" sheetId="1" r:id="rId1"/>
    <sheet name="MED. APARATI" sheetId="2" r:id="rId2"/>
    <sheet name="грађевински радови" sheetId="3" r:id="rId3"/>
    <sheet name="MED APARATI 2013." sheetId="4" r:id="rId4"/>
    <sheet name="NAMEŠTAJ 2013." sheetId="5" r:id="rId5"/>
    <sheet name="2013. SAMO APARATI" sheetId="6" r:id="rId6"/>
    <sheet name="SITAN INVENTAR" sheetId="7" r:id="rId7"/>
  </sheets>
  <definedNames/>
  <calcPr fullCalcOnLoad="1"/>
</workbook>
</file>

<file path=xl/sharedStrings.xml><?xml version="1.0" encoding="utf-8"?>
<sst xmlns="http://schemas.openxmlformats.org/spreadsheetml/2006/main" count="4496" uniqueCount="856">
  <si>
    <t>- ЕКГ троканални</t>
  </si>
  <si>
    <t>ком.</t>
  </si>
  <si>
    <t>- апарат за кисеоник са прибором</t>
  </si>
  <si>
    <t>- фрижидер</t>
  </si>
  <si>
    <t>- аспиратор вакуум- електрични</t>
  </si>
  <si>
    <t>- амбу балон са маском</t>
  </si>
  <si>
    <t>- аирвеј</t>
  </si>
  <si>
    <t>- лежај специјални</t>
  </si>
  <si>
    <t>-отоскоп</t>
  </si>
  <si>
    <t>- неуролошки чекић</t>
  </si>
  <si>
    <t>- инхалатор за амбулантни рад</t>
  </si>
  <si>
    <t>- топломер</t>
  </si>
  <si>
    <t>- глукомер</t>
  </si>
  <si>
    <t>-негатоскоп</t>
  </si>
  <si>
    <t>-вага са висиномером</t>
  </si>
  <si>
    <t>-офталмоскоп</t>
  </si>
  <si>
    <t>-рефлектор на сталку</t>
  </si>
  <si>
    <t>- апарати за мерење притиска</t>
  </si>
  <si>
    <t>- стетоскоп</t>
  </si>
  <si>
    <t>- стерилизатор суви</t>
  </si>
  <si>
    <t>- нижи кревети за преглед у ординацијама</t>
  </si>
  <si>
    <t>- столови за инјекције</t>
  </si>
  <si>
    <t>- кревети нижи за инјекције</t>
  </si>
  <si>
    <t>- висок кревет</t>
  </si>
  <si>
    <t>- сталак за инфузију</t>
  </si>
  <si>
    <t>- касете за стерилизацију  мале</t>
  </si>
  <si>
    <t>ком</t>
  </si>
  <si>
    <t>- касете за стерилизацију  велике</t>
  </si>
  <si>
    <t>- пеани</t>
  </si>
  <si>
    <t>- пинцете - хируршке</t>
  </si>
  <si>
    <t>- пинцете анатомске</t>
  </si>
  <si>
    <t>- маказе велик</t>
  </si>
  <si>
    <t>- маказе хирурше</t>
  </si>
  <si>
    <t>- маказе криве</t>
  </si>
  <si>
    <t>- посуде за инструменте</t>
  </si>
  <si>
    <t>- посуде за одлагање прљавих инструмената</t>
  </si>
  <si>
    <t>- бубрежњак</t>
  </si>
  <si>
    <t>- рефлектор</t>
  </si>
  <si>
    <t>- сталак за ЕКГ</t>
  </si>
  <si>
    <t>- преградно-покретни паравани</t>
  </si>
  <si>
    <t>- чаршави за кревете</t>
  </si>
  <si>
    <t>- компресе</t>
  </si>
  <si>
    <t>-платно за параване</t>
  </si>
  <si>
    <t>- дефибрилатор са електрокардиографским монитором</t>
  </si>
  <si>
    <t>- клима уређај</t>
  </si>
  <si>
    <t>- штампачи за компјутере</t>
  </si>
  <si>
    <t>- униформе за запослене</t>
  </si>
  <si>
    <t>-обновити канцеларијски намештај</t>
  </si>
  <si>
    <t>-хитно решење мокрих чворова за пацијенте на оба спрата</t>
  </si>
  <si>
    <t>- возило - хитно</t>
  </si>
  <si>
    <t>- троканални ЕКГ - портабл</t>
  </si>
  <si>
    <t>- апарат за кисеоник са аспиратором - портабл</t>
  </si>
  <si>
    <t>- лакарске торебе</t>
  </si>
  <si>
    <t>- торбе за техничаре</t>
  </si>
  <si>
    <t>- глукомати</t>
  </si>
  <si>
    <t>- хируршки сет за превијање</t>
  </si>
  <si>
    <t>- пеана</t>
  </si>
  <si>
    <t>- маказе</t>
  </si>
  <si>
    <t>- пинцете хируршке</t>
  </si>
  <si>
    <t>- службени мобилни телефони</t>
  </si>
  <si>
    <t>- службене торбе</t>
  </si>
  <si>
    <t>- одећа и обућа за запослене</t>
  </si>
  <si>
    <t>Медицинска опрема:</t>
  </si>
  <si>
    <t>1.Аудиометар</t>
  </si>
  <si>
    <t>2.Отоскоп</t>
  </si>
  <si>
    <t>3.Орторејтер</t>
  </si>
  <si>
    <t>4.Офталмолоскоп</t>
  </si>
  <si>
    <t>5.Спирометар</t>
  </si>
  <si>
    <t>6.Пробни рам, сет стакала, Ишихара</t>
  </si>
  <si>
    <t>7.Визус табла</t>
  </si>
  <si>
    <t>8.ЕКГ апарат</t>
  </si>
  <si>
    <t>9.Негатоскоп</t>
  </si>
  <si>
    <t>10.Амбу балон са маском</t>
  </si>
  <si>
    <t>11.Апарат за кисеоник</t>
  </si>
  <si>
    <t>12.Апарати за притисак</t>
  </si>
  <si>
    <t>13.Ервеј инструмент код Епи напада</t>
  </si>
  <si>
    <t>14. Специјални лежај</t>
  </si>
  <si>
    <t>15. Дефибрилатор са електрокардиографским монитором</t>
  </si>
  <si>
    <t>16. Аспиратор вакум - електрични</t>
  </si>
  <si>
    <t>17. Неуролошки чекић</t>
  </si>
  <si>
    <t>18. Вага са висинометром</t>
  </si>
  <si>
    <t>Немедицинска опрема</t>
  </si>
  <si>
    <t>1.Клима уређај</t>
  </si>
  <si>
    <t>4.Касете за одлагање возачких и периодичних картона</t>
  </si>
  <si>
    <t>5.Стерилизатор</t>
  </si>
  <si>
    <t>8.Три покретна паравана</t>
  </si>
  <si>
    <t>9.Преградни паравани,чаршави,компресе</t>
  </si>
  <si>
    <t>10.Два сталка за инфузије</t>
  </si>
  <si>
    <t>11.Два сталка за лаворе</t>
  </si>
  <si>
    <t>12.Две касете за стерилизацију инструмената</t>
  </si>
  <si>
    <t>13.Инстументи:пеани , пинцете,маказе</t>
  </si>
  <si>
    <t>14.Сто за стерилизатор</t>
  </si>
  <si>
    <t>15.Сто за компјутере</t>
  </si>
  <si>
    <t>Медицинска опрема</t>
  </si>
  <si>
    <t>1.Један ЕКГ апарат за рад на терену.</t>
  </si>
  <si>
    <t>2.Један инхалатор за амбулантни рад</t>
  </si>
  <si>
    <t>3.Један аспиратор за амбуланту</t>
  </si>
  <si>
    <t>4.Три сета за интубацију(Лаердал Силиконе Ресусцитатор)за рад на терену</t>
  </si>
  <si>
    <t>6.Обнова опреме за имобилизацију:крамерице,санцови и сл.</t>
  </si>
  <si>
    <t>7.Одећа са флуоресцентним тракама,униформе за рад</t>
  </si>
  <si>
    <t>8.Две мале боце за кисеоник за терен</t>
  </si>
  <si>
    <t>9.Једно санитеско возило са опремом за реанимацију-реанимобил.</t>
  </si>
  <si>
    <t>10. Дефибрилатор</t>
  </si>
  <si>
    <t>1.клима уређај</t>
  </si>
  <si>
    <t>2.Санација портала у чекаоници</t>
  </si>
  <si>
    <t>3.Један бојлер за ординацију</t>
  </si>
  <si>
    <t>1.стерилизатор (за здрав и болестан део)</t>
  </si>
  <si>
    <t>2.Отоскопа</t>
  </si>
  <si>
    <t>3.професионални инхалатор са резервним маскама</t>
  </si>
  <si>
    <t>4.бојлер од 50 лит.</t>
  </si>
  <si>
    <t>5.Клима уређај</t>
  </si>
  <si>
    <t>6.Хируршки инструменти:10 пеана;10 великих пинцета;1 велике маказе;4 малих маказа.</t>
  </si>
  <si>
    <t>7. Неуролошки чекић</t>
  </si>
  <si>
    <t>1.Један суви стерилизатор</t>
  </si>
  <si>
    <t>3.Неуролошки чекић</t>
  </si>
  <si>
    <t>4.Шприц за испирање ува</t>
  </si>
  <si>
    <t>5.Хируршки инструменти:</t>
  </si>
  <si>
    <t>малих маказа</t>
  </si>
  <si>
    <t>криве маказе</t>
  </si>
  <si>
    <t>велике маказе</t>
  </si>
  <si>
    <t>касета за инструменте-већа.</t>
  </si>
  <si>
    <t>6.Фрижидер за чување вакцина</t>
  </si>
  <si>
    <t>7.По две униформе за сваког запосленог</t>
  </si>
  <si>
    <t>правих пеана</t>
  </si>
  <si>
    <t>1.УЗ апарат са вагиналном сондом</t>
  </si>
  <si>
    <t>2.Сува стерилизатора</t>
  </si>
  <si>
    <t>3.Хируршки инструменти:</t>
  </si>
  <si>
    <t>Спекулуми</t>
  </si>
  <si>
    <t>Пеани</t>
  </si>
  <si>
    <t>Маказе</t>
  </si>
  <si>
    <t>Пинцете</t>
  </si>
  <si>
    <t>препарата,комора за бојење.</t>
  </si>
  <si>
    <t>5.Гинеколошки сто за инвалидна лица и три двостепеника.</t>
  </si>
  <si>
    <t>6.Два компјутера за саветовалиште за труднице, три штампача</t>
  </si>
  <si>
    <t>7.Нова картотека за 13-14 000 картона</t>
  </si>
  <si>
    <t>8.Фрижидер</t>
  </si>
  <si>
    <t>9.Електрични решо</t>
  </si>
  <si>
    <t>10. Клима уређај</t>
  </si>
  <si>
    <t>11. Униформе за запослене.</t>
  </si>
  <si>
    <t>2.Центрифуге са 32 места</t>
  </si>
  <si>
    <t>1.Нов апарат за радиоскопије Телестатикс.</t>
  </si>
  <si>
    <t>2.Резервни комплет касета за мамографију</t>
  </si>
  <si>
    <t>3.Негатоскоп за мамографску јединицу.</t>
  </si>
  <si>
    <t>4.Клима уређај</t>
  </si>
  <si>
    <t>5.Пнеумоцолон за иригографије</t>
  </si>
  <si>
    <t>6.Штитиник за врат од X зрачења</t>
  </si>
  <si>
    <t>7.Радне столице за шалтер и УЗ</t>
  </si>
  <si>
    <t>8.Компјутер са штампачем за писање налаза.</t>
  </si>
  <si>
    <t>1.Терапеутске столице</t>
  </si>
  <si>
    <t>2.Суви стерилизатор</t>
  </si>
  <si>
    <t>3.Аутоклав за брзу стерилизацију</t>
  </si>
  <si>
    <t>4.Ултразвучни апарат за чишћење ситних инструмената</t>
  </si>
  <si>
    <t>5.Кавитрон</t>
  </si>
  <si>
    <t>6.Апарат за испитивање виталитета</t>
  </si>
  <si>
    <t>7.Термокаутера</t>
  </si>
  <si>
    <t>8.Апарат за светлосну полимаризацију</t>
  </si>
  <si>
    <t>9.Картотека за вртић</t>
  </si>
  <si>
    <t>10.Стоматолошка столица са микромотором и турбином</t>
  </si>
  <si>
    <t>11.Инструменти за стоматолошке интервенције:</t>
  </si>
  <si>
    <t>-шпиритус лампице</t>
  </si>
  <si>
    <t>-комплета клешта за екстракцију млечних зуба (горња и доња) ком.</t>
  </si>
  <si>
    <t>-полуге за вађење сталних зуба</t>
  </si>
  <si>
    <t>-стоматолошке сонде</t>
  </si>
  <si>
    <t>-држачи за огледалца</t>
  </si>
  <si>
    <t>-панцир напрстак</t>
  </si>
  <si>
    <t>-Сталак и бочица од акропала</t>
  </si>
  <si>
    <t>комплета</t>
  </si>
  <si>
    <t>-Велике маказе</t>
  </si>
  <si>
    <t>-мале маказе</t>
  </si>
  <si>
    <t>Немедицинска опрема:</t>
  </si>
  <si>
    <t>- Клима уређај</t>
  </si>
  <si>
    <t>- картотека</t>
  </si>
  <si>
    <t>- компјутери за истурене амбуланте - школе</t>
  </si>
  <si>
    <t>За ординацију:</t>
  </si>
  <si>
    <t>- стоматолошка столица са микромотором и насадником</t>
  </si>
  <si>
    <t>- кристални стерилизатор</t>
  </si>
  <si>
    <t>- илтразвучни  апарат за чишћење инструмената</t>
  </si>
  <si>
    <t>За зуботехничку лабораторију</t>
  </si>
  <si>
    <t>- технички мотор са насадником</t>
  </si>
  <si>
    <t>- компресор да се прикључи поликлав</t>
  </si>
  <si>
    <t>- тример</t>
  </si>
  <si>
    <t>- вакум апарат за мешање гипса</t>
  </si>
  <si>
    <t>- вибратор</t>
  </si>
  <si>
    <t>- туш када за елиминацију воска</t>
  </si>
  <si>
    <t>- столице за технику</t>
  </si>
  <si>
    <t>- Брусна плоча за обрезивач</t>
  </si>
  <si>
    <t>- УЗ кадице за стерилизацију ситних инструмената</t>
  </si>
  <si>
    <t>- Миксер „Дуомат“ мешач амалгана</t>
  </si>
  <si>
    <t>- Хелио лампе</t>
  </si>
  <si>
    <t>- Кавитрон</t>
  </si>
  <si>
    <t>- Турбине - каво</t>
  </si>
  <si>
    <t>-Микромотори насадник за микро мотор за хирургију</t>
  </si>
  <si>
    <t>- Диор компресон</t>
  </si>
  <si>
    <t>- Аутоклав за брзу стерилизацију</t>
  </si>
  <si>
    <t>-Стоматолошке столице</t>
  </si>
  <si>
    <t>-Терапеутске столице</t>
  </si>
  <si>
    <t>- Комплет за стоматолошке прегледе</t>
  </si>
  <si>
    <t>- Микро мотор за технику од 50000 обртаја</t>
  </si>
  <si>
    <t>-Технички сто</t>
  </si>
  <si>
    <t>- Зуботехничке столице</t>
  </si>
  <si>
    <t>- Пескара за пескарење метала</t>
  </si>
  <si>
    <t>- Стерилизатор за хирургију</t>
  </si>
  <si>
    <t>- Клешта за горње секутиће</t>
  </si>
  <si>
    <t>- Клешта за горње моларе (лева и десна)</t>
  </si>
  <si>
    <t>- Клешта за горње умњаке</t>
  </si>
  <si>
    <t>- Клешта за доње секутиће</t>
  </si>
  <si>
    <t>- Клешта за доње моларе</t>
  </si>
  <si>
    <t>- Бајнова полуга у више величина</t>
  </si>
  <si>
    <t>- Кријерове полуге за доње зубе (од себе и ка себи)</t>
  </si>
  <si>
    <t>- Апекс елеватори</t>
  </si>
  <si>
    <t>- Хируршке маказе</t>
  </si>
  <si>
    <t>- Игло држач</t>
  </si>
  <si>
    <t>- Држач за скалпел</t>
  </si>
  <si>
    <t>- Нови „Јунит“ апарат (столица и машина)</t>
  </si>
  <si>
    <t>1. Стерилизатор</t>
  </si>
  <si>
    <t>2. отоскоп</t>
  </si>
  <si>
    <t>3. инхалатор</t>
  </si>
  <si>
    <t>4. боце за кисеоник (1 велика и 2 мање - мобилне)</t>
  </si>
  <si>
    <t>5. закривљени пеан</t>
  </si>
  <si>
    <t>6. прави пеан</t>
  </si>
  <si>
    <t>7. мале маказе</t>
  </si>
  <si>
    <t>8. велике пинцете</t>
  </si>
  <si>
    <t>9. велике маказе за газу</t>
  </si>
  <si>
    <t>10. неуролошки чекић</t>
  </si>
  <si>
    <t>11. шприц за испирање уха</t>
  </si>
  <si>
    <t>12. касете за инструменте</t>
  </si>
  <si>
    <t>13. фрижидер за вакцине</t>
  </si>
  <si>
    <t>14. апарат за притисак</t>
  </si>
  <si>
    <t>15. стетоскоп</t>
  </si>
  <si>
    <t>16. Амбу балон са маском</t>
  </si>
  <si>
    <t>17. Глукомер</t>
  </si>
  <si>
    <t>18. Арвеј сет различитих величина</t>
  </si>
  <si>
    <t>19. Дефибрилатор са ЕКГ - мониторинг</t>
  </si>
  <si>
    <t>Немедицинска опрема и грађевински радови</t>
  </si>
  <si>
    <t>2. рачунар са штампачем</t>
  </si>
  <si>
    <t>3. радни сто са столицама за ординавције</t>
  </si>
  <si>
    <t>4. кревет за пацијенте и ординације</t>
  </si>
  <si>
    <t>5. покретна колица за превијање</t>
  </si>
  <si>
    <t>6. торбе за терен (са опремом  и терапијом)</t>
  </si>
  <si>
    <t>7.радна плоча за превијалиште са простором за одлаганје материјала и раствора        ком.</t>
  </si>
  <si>
    <t>8. сталак за инфузију</t>
  </si>
  <si>
    <t>9. столица за канцеларије, картотека и превијалиште</t>
  </si>
  <si>
    <t>10. фотокопир апарат</t>
  </si>
  <si>
    <t>11. Факс апарат</t>
  </si>
  <si>
    <t>1. инхалатор</t>
  </si>
  <si>
    <t>2. боца са кисеоником (велика)</t>
  </si>
  <si>
    <t>3. брубрежњаци</t>
  </si>
  <si>
    <t>4. Амбу балон са маском</t>
  </si>
  <si>
    <t>5. Глукомер (тест траке)</t>
  </si>
  <si>
    <t>6. Отоскоп</t>
  </si>
  <si>
    <t>7. Стерилизатор</t>
  </si>
  <si>
    <t>8. Апарат за притисак</t>
  </si>
  <si>
    <t>9. Апарат за притисак са манометром за терен</t>
  </si>
  <si>
    <t>10. пеани - правних</t>
  </si>
  <si>
    <t>11. велике пинцете</t>
  </si>
  <si>
    <t>13. Арвеј сет различитих величина</t>
  </si>
  <si>
    <t>1. Радни сто са столицама</t>
  </si>
  <si>
    <t>2. клима уредјај (за ординације)</t>
  </si>
  <si>
    <t>3. кревет за пацијенте у ординацијама</t>
  </si>
  <si>
    <t>4. кревет за пацијенте у ординацијама</t>
  </si>
  <si>
    <t>5. кревет за пацијенте у превијалишту</t>
  </si>
  <si>
    <t>6. рачунар са штампачем</t>
  </si>
  <si>
    <t>7. сталак за инфузију</t>
  </si>
  <si>
    <t>8. Торба за терен</t>
  </si>
  <si>
    <t>9. Столица    канцеларијских</t>
  </si>
  <si>
    <t>- стерилизатор</t>
  </si>
  <si>
    <t>- инхалатор</t>
  </si>
  <si>
    <t>- фружидер за вакцине</t>
  </si>
  <si>
    <t>- пинцете</t>
  </si>
  <si>
    <t>- касете за инструменте (веђе)</t>
  </si>
  <si>
    <t>- мале маказе</t>
  </si>
  <si>
    <t>- ЕКГ апарат</t>
  </si>
  <si>
    <t>- апарат за притисак</t>
  </si>
  <si>
    <t>- мала боца за кисеоник</t>
  </si>
  <si>
    <t>- амбу балон са максом</t>
  </si>
  <si>
    <t>- арвеј сет различ.вел.</t>
  </si>
  <si>
    <t>- покретна колица за превијалиште</t>
  </si>
  <si>
    <t>- торебе за терен</t>
  </si>
  <si>
    <t>- сталак за инфузије</t>
  </si>
  <si>
    <t>- столице за превијалиђште и ординацију</t>
  </si>
  <si>
    <t>- бежиђни телефони</t>
  </si>
  <si>
    <t>- зубна машина - зубно одрасли</t>
  </si>
  <si>
    <t>- кавитрон - скидач зубног каменца</t>
  </si>
  <si>
    <t>- термокаутер - зубно дечје</t>
  </si>
  <si>
    <t>- хелио апарат - зубно одрасли</t>
  </si>
  <si>
    <t>- стерилизатор - зубно одрасли</t>
  </si>
  <si>
    <t>- картотечни ормани</t>
  </si>
  <si>
    <t>- фотеље за дечију стоматологију</t>
  </si>
  <si>
    <t>- фотеље за зубно - одрасли</t>
  </si>
  <si>
    <t>- столице за чекаонице</t>
  </si>
  <si>
    <t>- подне плочице за зубно дечје, окречити ординацију дечје стоматологије</t>
  </si>
  <si>
    <t>- подне плочице на зубном за одрасе: две ординације, окречити све просторије.</t>
  </si>
  <si>
    <t>- глукомер са тракицама</t>
  </si>
  <si>
    <t>- тензионометар</t>
  </si>
  <si>
    <t>- патронажне торебе</t>
  </si>
  <si>
    <t>- адекватна одећа и обућа за рад на терену</t>
  </si>
  <si>
    <t>- медицинске униформе</t>
  </si>
  <si>
    <t>- Лап-топ рачунар и приступ интернету</t>
  </si>
  <si>
    <t>- канцеларијски материјал</t>
  </si>
  <si>
    <t>- медицински параван</t>
  </si>
  <si>
    <t>- Параван</t>
  </si>
  <si>
    <t>- Радни сто</t>
  </si>
  <si>
    <t>- Изложбени пано затвореног типа, за потребе здравствено-васпитног рада</t>
  </si>
  <si>
    <t>- Пулт за излагање пропагандног материјала</t>
  </si>
  <si>
    <t>- Теренско возило</t>
  </si>
  <si>
    <t>- Глукомер  са пратећим деловима</t>
  </si>
  <si>
    <t>- Стетоскоп</t>
  </si>
  <si>
    <t>- Вага са висиномером</t>
  </si>
  <si>
    <t>- посуда за шпатуле (чисто - нечисто)</t>
  </si>
  <si>
    <t>- посуде за медицинске инструменте</t>
  </si>
  <si>
    <t>- Радни сто са столицом за рачунар и штампач</t>
  </si>
  <si>
    <t>- Рефлектор</t>
  </si>
  <si>
    <t>- Радни пулт у превијалишту са столицом и фиокама</t>
  </si>
  <si>
    <t>- Због простора у вакцинацији који је скучен неопходна је уградња полу-покретног зидног беби</t>
  </si>
  <si>
    <t>лежаја, који ће се подизати и спуштати</t>
  </si>
  <si>
    <t>- Столица на гвинт за преглед деце по ординацијама, превијалишту и вакцинацији</t>
  </si>
  <si>
    <t>ПЛАН НАБАВКЕ МЕДИЦИНСКЕ И ДРУГЕ ОПРЕМЕ И ИНВЕНТАРА ЗА 2012. ГОДИНУ</t>
  </si>
  <si>
    <t>Р.бр.</t>
  </si>
  <si>
    <t>СЛУЖБА - ВРСТА ОПРЕМЕ</t>
  </si>
  <si>
    <t>ОПШТА СЛУЖБА</t>
  </si>
  <si>
    <t>ј.м.</t>
  </si>
  <si>
    <t>кол</t>
  </si>
  <si>
    <t>Цена</t>
  </si>
  <si>
    <t>ОД ТОГА ХИТНО</t>
  </si>
  <si>
    <t>количина</t>
  </si>
  <si>
    <t>Процењена вредност</t>
  </si>
  <si>
    <t>2</t>
  </si>
  <si>
    <t>4</t>
  </si>
  <si>
    <t>1</t>
  </si>
  <si>
    <t>5</t>
  </si>
  <si>
    <t>9</t>
  </si>
  <si>
    <t>3</t>
  </si>
  <si>
    <t>10</t>
  </si>
  <si>
    <t>4.Хематолошки бројач</t>
  </si>
  <si>
    <t>Микроскоп за анализу седимента урина</t>
  </si>
  <si>
    <t>Биохемијски анализатор</t>
  </si>
  <si>
    <t>Апарат за урине</t>
  </si>
  <si>
    <t>Коагулометар за финриноген</t>
  </si>
  <si>
    <t>фрижидер са комором за замрзавање</t>
  </si>
  <si>
    <t>лавабо и судопера</t>
  </si>
  <si>
    <t>Намештај (фотеље, столови и столице)</t>
  </si>
  <si>
    <t>6.Сто за ињекције</t>
  </si>
  <si>
    <t>7. Нижи кревет за ињекције</t>
  </si>
  <si>
    <t>КУЋНО ЛЕЧЕЊЕ</t>
  </si>
  <si>
    <t>УКУПНО ОПШТА СЛУЖБА</t>
  </si>
  <si>
    <t>УКУПНО ОПШТА СЛУЖБА - МЕДИЦИНСКА ОПРЕМА</t>
  </si>
  <si>
    <t>СВЕГА ОПШТА СЛУЖБА</t>
  </si>
  <si>
    <t>СВЕГА КУЋНО ЛЕЧЕЊЕ</t>
  </si>
  <si>
    <t>ПОЛИВАЛЕНТНА ПАТРОНАЖА</t>
  </si>
  <si>
    <t>СВЕГА ПОЛИВАЛЕНТНА ПАТРОНАЖА</t>
  </si>
  <si>
    <t>МЕДИЦИНА РАДА</t>
  </si>
  <si>
    <t>СВЕГА МЕДИЦИНА РАДА</t>
  </si>
  <si>
    <t>СЛУЖБА ХИТНЕ МЕДИЦИНСКЕ ПОМОЋИ</t>
  </si>
  <si>
    <t>СВЕГА СЛУЖБА ХИТНЕ ПОМОЋИ</t>
  </si>
  <si>
    <t>ПЕДИЈАТРИЈСКА СЛУЖБА</t>
  </si>
  <si>
    <t>ДЕЧЈИ ДИСПАНЗЕР</t>
  </si>
  <si>
    <t>ШКОЛСКИ ДИСПАНЗЕР</t>
  </si>
  <si>
    <t>УКУПНО ДЕЧЈИ ДИСПАНЗЕР</t>
  </si>
  <si>
    <t>УКУПНО ШКОЛСКИ ДИСПАНЗЕР</t>
  </si>
  <si>
    <t>СВЕГА ПЕДИЈАТРИЈСКА СЛУЖБА</t>
  </si>
  <si>
    <t>СЛУЖБА ЗА ЗДРАВСТВЕНУ ЗАШТИТУ ЖЕНА</t>
  </si>
  <si>
    <t>СВЕГА СЛУЖБА ЗА ЗАШТИТУ ЖЕНА</t>
  </si>
  <si>
    <t>ЛАБОРАТОРИЈА</t>
  </si>
  <si>
    <r>
      <t>С</t>
    </r>
    <r>
      <rPr>
        <b/>
        <sz val="8"/>
        <color indexed="8"/>
        <rFont val="Times New Roman"/>
        <family val="1"/>
      </rPr>
      <t>ВЕГА ЛАБОРАТОРИЈА</t>
    </r>
  </si>
  <si>
    <t>СЛУЖБА ЗА РО И УЗ</t>
  </si>
  <si>
    <t>УКУПНО СЛУЖБА ЗА РО И УЗ</t>
  </si>
  <si>
    <t>СВЕГА СЛУЖБА ЗА РО И УЗ</t>
  </si>
  <si>
    <t>ДЕЧЈА И ПРЕВЕНТИВНА СТОМАТОЛОГИЈА</t>
  </si>
  <si>
    <r>
      <t>–</t>
    </r>
    <r>
      <rPr>
        <sz val="10"/>
        <color indexed="8"/>
        <rFont val="Times New Roman"/>
        <family val="1"/>
      </rPr>
      <t xml:space="preserve">  одећа и обућа</t>
    </r>
  </si>
  <si>
    <t>5.Хируршки инструменти</t>
  </si>
  <si>
    <r>
      <t>–</t>
    </r>
    <r>
      <rPr>
        <sz val="10"/>
        <color indexed="8"/>
        <rFont val="Times New Roman"/>
        <family val="1"/>
      </rPr>
      <t xml:space="preserve">  аутоклав за брзу стерилизацвију</t>
    </r>
  </si>
  <si>
    <t>УКУПНО ДЕЧЈА ПРЕВЕНТИВНА СТОМАТ.</t>
  </si>
  <si>
    <t>ОДЕЉЕЊЕ ОРТОПЕДИЈЕ ВИЛИЦА</t>
  </si>
  <si>
    <t>СВЕГА ОРТОПЕДИЈА ВИЛИЦА</t>
  </si>
  <si>
    <t>СТОМАТОЛОШКА СЛУЖБА - ОДРАСЛИ</t>
  </si>
  <si>
    <t>СВЕГА СТОМАТОЛОШКА СЛУЖБА - ОДРАСЛИ</t>
  </si>
  <si>
    <t>УКУПНО СТОМАТОЛОГИЈА - ЦЕНТРАЛА</t>
  </si>
  <si>
    <t>СОЦИЈАЛНА МЕДИЦИНА И СТАТ.</t>
  </si>
  <si>
    <t>ИНФОРМАТИЧКО-РАЧУНАРСКА СЛУЖБА</t>
  </si>
  <si>
    <t>СЛУЖБА ОПШТЕ МЕДИЦИНЕ</t>
  </si>
  <si>
    <t>ДЕЖУРНА СЛУЖБА</t>
  </si>
  <si>
    <t>СТОМАТОЛОГИЈА</t>
  </si>
  <si>
    <t>ПРЕВЕНТИВНО-ПАТРОНАЖНА СЛУЖБА</t>
  </si>
  <si>
    <t>ДЕЧЈА СЛУЖБА</t>
  </si>
  <si>
    <t>УКУПНО ОГРАНАК КОСТОЛАЦ</t>
  </si>
  <si>
    <t>УКУПНА ВРЕДНОСТ ЗА ДОМ ЗДРАЉА</t>
  </si>
  <si>
    <t>Писаћа машина</t>
  </si>
  <si>
    <t xml:space="preserve">1. Клима уређаји </t>
  </si>
  <si>
    <t>УКУПНО СЛУЖБА ОПШТЕ МЕДИЦИНЕ</t>
  </si>
  <si>
    <t>УКУПНО МЕДИЦИНА РАДА КОСТОЛАЦ</t>
  </si>
  <si>
    <t>УКУПНО ДОМ ЗДРАВЉА У СЕДИШТУ</t>
  </si>
  <si>
    <t>ОГРАНАК КОСТОЛАЦ</t>
  </si>
  <si>
    <t>3.Техничка вага  мерљивости до 1 000 г</t>
  </si>
  <si>
    <t>КОМ</t>
  </si>
  <si>
    <t>-Ординацијски апарат за мерење тензије са живиним стубом и одговарајуђим манжетнама за децу</t>
  </si>
  <si>
    <t>СВЕГА ЛАБОРАТОРИЈА</t>
  </si>
  <si>
    <t>СВЕГА ДЕЖУРНА СЛУЖБА</t>
  </si>
  <si>
    <t>СВЕГА СТОМАТОЛОГИЈА</t>
  </si>
  <si>
    <t>СВЕГА ПАТРОНАЖА</t>
  </si>
  <si>
    <t>СВЕГА ДЕЧЈА СЛУЖБА</t>
  </si>
  <si>
    <t>УКУПНО -ЛЕПЕ ЖЕЉЕ</t>
  </si>
  <si>
    <t>ПЕДИЈАТРИЈА</t>
  </si>
  <si>
    <t>СТОМАТОЛОГИЈА КОСТОЛАЦ</t>
  </si>
  <si>
    <t>СВЕГА СТОМАТОЛОГИЈА КОСТОЛАЦ</t>
  </si>
  <si>
    <t>УКУПНО СТОМАТОЛОГИЈА</t>
  </si>
  <si>
    <t>ПЛАН НАБАВКЕ МЕДИЦИНСКЕ И ДРУГЕ ОПРЕМЕ И ИНВЕНТАРА ЗА 2012. ГОДИНУ- СТОМАТОЛОГИЈА</t>
  </si>
  <si>
    <t xml:space="preserve"> (санитетска и друга возила)</t>
  </si>
  <si>
    <t>ВРСТА ВОЗИЛА</t>
  </si>
  <si>
    <t>КУЋНО ЛЕЧЕЊЕ возило за рад на терену</t>
  </si>
  <si>
    <t>СЛУЖБА ХИТНЕ ПОМОЋИ - реанимобил</t>
  </si>
  <si>
    <t>јм</t>
  </si>
  <si>
    <t>цена</t>
  </si>
  <si>
    <t xml:space="preserve"> Теренско возило</t>
  </si>
  <si>
    <t>укупно за возила</t>
  </si>
  <si>
    <t>ПЛАН САНАЦИЈЕ ГРАЂЕВИНСКИХ ОБЈЕКАТА ДОМА ЗДРАВЉА ПОЖАРЕВАЦ ЗА 2012. ГОДИНУ</t>
  </si>
  <si>
    <t>Р. Бр.</t>
  </si>
  <si>
    <t>ОБЈЕКАТ - ВРСТА РАДОВА</t>
  </si>
  <si>
    <t>Планирана вредност</t>
  </si>
  <si>
    <t>фасадерски радови</t>
  </si>
  <si>
    <t>Молерско-фарбарски радови</t>
  </si>
  <si>
    <t>Браварски радови</t>
  </si>
  <si>
    <t>Лимарски радови</t>
  </si>
  <si>
    <t>Водоинсталатерски радови</t>
  </si>
  <si>
    <t>СВЕГА ШКОЛСКИ ДИСПАНЗЕР</t>
  </si>
  <si>
    <t>СВЕГА ДЕЧЈИ ДИСПАНЗЕР</t>
  </si>
  <si>
    <t>СВЕГА ДИСПАНЗЕР ЗА ЖЕНЕ</t>
  </si>
  <si>
    <t>ДИСПАНЗЕР ЗА ЖЕНЕ</t>
  </si>
  <si>
    <t xml:space="preserve">Р  Е  К  А  П  И  Т  У  Л  А  Ц  И  Ј  А  </t>
  </si>
  <si>
    <t xml:space="preserve">ВРСТА РАДОВА </t>
  </si>
  <si>
    <t>ПЛАНИРАНА ВРЕДНОСТ</t>
  </si>
  <si>
    <t>УКУПНО</t>
  </si>
  <si>
    <t>УКУПНО ЗА СВЕ ОБЈЕКТЕ</t>
  </si>
  <si>
    <t>Фасадерски радови</t>
  </si>
  <si>
    <t>МЕДИЦИНСКИ АПАРАТИ</t>
  </si>
  <si>
    <t>комада</t>
  </si>
  <si>
    <t>Износ</t>
  </si>
  <si>
    <t>- апарат за кисеоник са аспиратором- портабл</t>
  </si>
  <si>
    <t>РЕКАПИТУЛАЦИЈА (без Стоматологије)</t>
  </si>
  <si>
    <t>Отоскоп</t>
  </si>
  <si>
    <t>УКУПНО БЕЗ СТОМАТОЛОГИЈЕ</t>
  </si>
  <si>
    <t>УКУПНО У СЕДИШТУ БЕЗ СТОМАТОЛОГИЈЕ</t>
  </si>
  <si>
    <t>УКУПНО КОСТОЛАЦ БЕЗ СТОМАТОЛОГИЈЕ</t>
  </si>
  <si>
    <t>СВЕГА ДЗ БЕЗ СТОМАТОЛОГИЈЕ</t>
  </si>
  <si>
    <t>ПЛАН НАБАВКЕ  ОПРЕМЕ И ИНВЕНТАРА ЗА 2011. ГОДИНУ</t>
  </si>
  <si>
    <t>- маказе хирурше и криве</t>
  </si>
  <si>
    <t>УКУПНО ДОМ ЗДРАВЉА без стоматологије</t>
  </si>
  <si>
    <t>СТОМАТОЛОГИЈА - ОГРАНАК КОСТОЛАЦ</t>
  </si>
  <si>
    <t>СВЕГА СТОМАТОЛОГИЈА У КОСТОЛЦУ</t>
  </si>
  <si>
    <t>Комора за бојење препарата</t>
  </si>
  <si>
    <t>Аудиометар</t>
  </si>
  <si>
    <t>Орторејтер</t>
  </si>
  <si>
    <t>Офталмолоскоп</t>
  </si>
  <si>
    <t>Спирометар</t>
  </si>
  <si>
    <t>ЕКГ апарат</t>
  </si>
  <si>
    <t>Негатоскоп</t>
  </si>
  <si>
    <t>Апарат за кисеоник</t>
  </si>
  <si>
    <t>Специјални лежај</t>
  </si>
  <si>
    <t>Дефибрилатор са електрокардиографским монитором</t>
  </si>
  <si>
    <t>Аспиратор вакум - електрични</t>
  </si>
  <si>
    <t>Вага са висинометром</t>
  </si>
  <si>
    <t>Стерилизатор</t>
  </si>
  <si>
    <t>Нижи кревет за ињекције</t>
  </si>
  <si>
    <t xml:space="preserve"> ЕКГ апарат за рад на терену.</t>
  </si>
  <si>
    <t>Инхалатор за амбулантни рад</t>
  </si>
  <si>
    <t>Аспиратор за амбуланту</t>
  </si>
  <si>
    <t xml:space="preserve"> Дефибрилатор</t>
  </si>
  <si>
    <t>Стерилизатор (за здрав и болестан део)</t>
  </si>
  <si>
    <t>Професионални инхалатор са резервним маскама</t>
  </si>
  <si>
    <t>Суви стерилизатор</t>
  </si>
  <si>
    <t>Фрижидер за чување вакцина</t>
  </si>
  <si>
    <t>УЗ апарат са вагиналном сондом</t>
  </si>
  <si>
    <t>Гинеколошки сто за инвалидна лица и три двостепеника.</t>
  </si>
  <si>
    <t>Центрифуга са 32 места</t>
  </si>
  <si>
    <t>Техничка вага  мерљивости до 1 000 г</t>
  </si>
  <si>
    <t>Хематолошки бројач</t>
  </si>
  <si>
    <t>Нов апарат за радиоскопије Телестатикс.</t>
  </si>
  <si>
    <t>Резервни комплет касета за мамографију</t>
  </si>
  <si>
    <t>Негатоскоп за мамографску јединицу.</t>
  </si>
  <si>
    <t>Пнеумоколон за иригографије</t>
  </si>
  <si>
    <t xml:space="preserve"> Инхалатор</t>
  </si>
  <si>
    <t>Фрижидер за вакцине</t>
  </si>
  <si>
    <t>Дефибрилатор са ЕКГ - мониторинг</t>
  </si>
  <si>
    <t>Кревет за пацијенте и ординације</t>
  </si>
  <si>
    <t>Инхалатор</t>
  </si>
  <si>
    <t>Кревет за пацијенте у ординацијама</t>
  </si>
  <si>
    <t>Кревет за пацијенте у превијалишту</t>
  </si>
  <si>
    <t>УКУПНО ОПШТА СЛУЖБА - МЕД. ОПРЕМА</t>
  </si>
  <si>
    <t>СЛУЖБА</t>
  </si>
  <si>
    <t>УКУПНО СЛУЖБЕ У СЕДИШТУ ДЗ</t>
  </si>
  <si>
    <t>СЛУЖБА ОПШТЕ МЕДИЦИНЕ КОСТОЛАЦ</t>
  </si>
  <si>
    <t>МЕДИЦИНА РАДА КОСТОЛАЦ</t>
  </si>
  <si>
    <t>ДЕЖУРНА СЛУЖБА КОСТОЛАЦ</t>
  </si>
  <si>
    <t>ДЕЧЈА СЛУЖБА КОСТОЛАЦ</t>
  </si>
  <si>
    <t>ПЛАН НАБАВКЕ МЕДИЦИНСКЕ ОПРЕМЕ ЗА 2012. ГОДИНУ</t>
  </si>
  <si>
    <t>ФИНАНСИЈСКИ ПЛАН ДОМА ЗДРАВЉА ПОЖАРЕВАЦ ЗА 2011. ГОДИНУ</t>
  </si>
  <si>
    <t>Извори средстава - намена</t>
  </si>
  <si>
    <t>КАПИТАЛНО  ОДРЖАВАЊЕ ЗГРАДА И ГРАЂЕВИНСКИХ  ОБЈЕКАТА</t>
  </si>
  <si>
    <t>Буџет Града Пожаревца - капитално одржавање зграда и објеката</t>
  </si>
  <si>
    <t xml:space="preserve"> ПЛАНИРАНИ ПРИХОДИ</t>
  </si>
  <si>
    <t>ПЛАНИРАНИ РАСХОДИ</t>
  </si>
  <si>
    <t>Опис</t>
  </si>
  <si>
    <t>Санација равног крова на објекту Диспанзера за жене</t>
  </si>
  <si>
    <t>Санација санитарних чворова у објекту Службе за општи медицину</t>
  </si>
  <si>
    <t xml:space="preserve"> ФИНАНСИЈСКИ ПЛАН ЗА НАБАВКУ МЕДИЦИНСКЕ ОПРЕМЕ ЗА 2011. ГОДИНУ</t>
  </si>
  <si>
    <t xml:space="preserve"> ФИНАНСИЈСКИ ПЛАН ЗА НАБАВКУ МЕДИЦИНСКЕ ОПРЕМЕ ЗА 2011. ГОДИНУ - СТОМАТОЛОГИЈА</t>
  </si>
  <si>
    <t>Терапеутске столице</t>
  </si>
  <si>
    <t>Аутоклав за брзу стерилизацију</t>
  </si>
  <si>
    <t>.Ултразвучни апарат за чишћење ситних инструмената</t>
  </si>
  <si>
    <t>Кавитрон</t>
  </si>
  <si>
    <t>Термокаутера</t>
  </si>
  <si>
    <t>Апарат за светлосну полимаризацију</t>
  </si>
  <si>
    <t>Стоматолошка столица са микромотором и турбином</t>
  </si>
  <si>
    <t>УКУПНА ВРЕДНОСТ ЗА ДОМ ЗДРВАЉА</t>
  </si>
  <si>
    <t>НОВО ИСПРАВЉЕНО ОД СТРАНЕ ГРАЂЕВИНСКОГ ИНЖЕЊЕРА</t>
  </si>
  <si>
    <t>Усвојио УО ДЗ 07.10.2011. године</t>
  </si>
  <si>
    <t>НОВО</t>
  </si>
  <si>
    <t>УСВОЈЕНО 07.10.2011.</t>
  </si>
  <si>
    <t>НАПОМЕНА: Због уоченог пропуста грађевинског радника који је правио предрачун санације</t>
  </si>
  <si>
    <t>грађевинских објеката, извршена је измена неких ставки, па је нови предмер и предрачун,</t>
  </si>
  <si>
    <t>који се доставља оснивачу на износ од 23,292.934,00 динара. Др. Бата је телефоном договорио</t>
  </si>
  <si>
    <t>са Председником УО Божом Алексићем да се тако исправљена спецификација, која је</t>
  </si>
  <si>
    <t>саставни део Одлуке УО, достави оснивачу, а да се на следећој седници УО изврши исправка.</t>
  </si>
  <si>
    <t>Дана 12.10.2011. у 10,40</t>
  </si>
  <si>
    <t>Из сопствених прихода</t>
  </si>
  <si>
    <t>Из буџета Града</t>
  </si>
  <si>
    <t xml:space="preserve"> ШКОЛСКИ ДИСПАНЗЕР</t>
  </si>
  <si>
    <t xml:space="preserve"> ДЕЧЈИ ДИСПАНЗЕР</t>
  </si>
  <si>
    <t xml:space="preserve"> ДИСПАНЗЕР ЗА ЖЕНЕ</t>
  </si>
  <si>
    <t xml:space="preserve"> МЕДИЦИНА РАДА</t>
  </si>
  <si>
    <t xml:space="preserve"> ОПШТА СЛУЖБА</t>
  </si>
  <si>
    <t>Напомена: у оквиру Опште службе налазе се санитарни чворови чија је санација у току и финансира се из буџета Града</t>
  </si>
  <si>
    <t>У оквиру овог објекта налази се и Служба хитне медицинске помоћи за коју се планирају ова средства</t>
  </si>
  <si>
    <t xml:space="preserve">Од укупно састављеног пописа потребне опреме, медицинских апарата и ситног инвентара за рад свих </t>
  </si>
  <si>
    <t xml:space="preserve">здравствених слуби Дома здравља Пожаревац, који је у форми плана упагања у опрему усвојен од </t>
  </si>
  <si>
    <t xml:space="preserve">стране Управног одбора Дома здравља Пожаревац, а вредност овако исказаних потреба процењена је на </t>
  </si>
  <si>
    <t>Огранак дома здравља у Костолцу</t>
  </si>
  <si>
    <t>СВЕГА У СЕДИШТУ</t>
  </si>
  <si>
    <t>СВЕГА ОГРАНАК КОСТОЛАЦ</t>
  </si>
  <si>
    <t>ПЛАН  ПРИОРИТЕТА У НАБАВЦИ ОПРЕМЕ И МЕДИЦИНСКИХ АПАРАТА ПО СЛУЖБАМА</t>
  </si>
  <si>
    <t xml:space="preserve">69,923.200,00 динара, (без планиране набавке возила)за 2012. годину планира се приоритетно улагање у ове намене </t>
  </si>
  <si>
    <t>приказано у форми рекапитулације по службама и то:</t>
  </si>
  <si>
    <t>Планирани износ</t>
  </si>
  <si>
    <t>СВЕГА ДОМ ЗДРАВЉА</t>
  </si>
  <si>
    <t xml:space="preserve">69,923.200,00 динара, (без планиране набавке возила)за 2012. годину  приоритетно се планира улагање у ове намене </t>
  </si>
  <si>
    <t>приказано у форми рекапитулације по службама, а у оквиру планом предвиђених прихода:</t>
  </si>
  <si>
    <t>ПЛАН  НАБАВКЕ ОПРЕМЕ И МЕДИЦИНСКИХ АПАРАТА</t>
  </si>
  <si>
    <t xml:space="preserve">  ПЛАН НАБАВКЕ МЕДИЦИНСКЕ И ДРУГЕ ОПРЕМЕ ЗА 2012. ГОДИНУ</t>
  </si>
  <si>
    <t xml:space="preserve">НА ОСНОВУ ПЛАНА НАБАВКЕ МЕДИОЦИНСКИХ АПАРАТА УСВОЈЕНОГ ОД СТРАНЕ СТРУЧНОГ САВЕТА ДОМА ЗДРАВЉА ПОЖАРЕВАЦ </t>
  </si>
  <si>
    <t>НА СЕДНИЦИ ОД 10.01.2013. ГОДИНЕ САЧИЊЕН ЈЕ СЛЕДЕЋИ ОПЕРАТИВНИ</t>
  </si>
  <si>
    <t>ПЛАН НАБАВКЕ МЕДИЦИНСКЕ ОПРЕМЕ ЗА 2013. ГОДИНУ</t>
  </si>
  <si>
    <t xml:space="preserve">УЗ АПАРАТ </t>
  </si>
  <si>
    <t>амбу балон са маском</t>
  </si>
  <si>
    <t>ервеј</t>
  </si>
  <si>
    <t>отоскоп</t>
  </si>
  <si>
    <t>неуролошки чекић</t>
  </si>
  <si>
    <t>апарат за мерење притиска</t>
  </si>
  <si>
    <t>стетоскоп</t>
  </si>
  <si>
    <t>касете за стерилизацију мање</t>
  </si>
  <si>
    <t xml:space="preserve">касете за стерилизацију велике </t>
  </si>
  <si>
    <t>пеани</t>
  </si>
  <si>
    <t>пинцете хируршке</t>
  </si>
  <si>
    <t>пинцете анатомске</t>
  </si>
  <si>
    <t>маказе велике</t>
  </si>
  <si>
    <t>маказе хируршке</t>
  </si>
  <si>
    <t>маказе криве</t>
  </si>
  <si>
    <t>посуде за инструменте</t>
  </si>
  <si>
    <t>посуде за одлагање инструмената- прљаво</t>
  </si>
  <si>
    <t>бубрежњак</t>
  </si>
  <si>
    <t>сталак за ЕКГ</t>
  </si>
  <si>
    <t>преградно-покретни параван</t>
  </si>
  <si>
    <t>чаршави креветски</t>
  </si>
  <si>
    <t>компресе</t>
  </si>
  <si>
    <t>платно за параване</t>
  </si>
  <si>
    <t>металне четке за прање инструмената</t>
  </si>
  <si>
    <t>инвалидска колица</t>
  </si>
  <si>
    <t>тестови за окултно крварење</t>
  </si>
  <si>
    <t>ПРЕВЕНТИВНИ ЦЕНТАР</t>
  </si>
  <si>
    <t>портабл висинометар</t>
  </si>
  <si>
    <t>пластични лењир</t>
  </si>
  <si>
    <t>пластични сантиметар</t>
  </si>
  <si>
    <t>металне касете за картотеку</t>
  </si>
  <si>
    <t>СВЕГА ПРЕВЕНТИВНИ ЦЕНТАР</t>
  </si>
  <si>
    <t>Патронажне торбе са пратећом опремом</t>
  </si>
  <si>
    <t>сетови за обраду пупка</t>
  </si>
  <si>
    <t>Сет стакала</t>
  </si>
  <si>
    <t>Визус табла</t>
  </si>
  <si>
    <t>Амбу балон са маском</t>
  </si>
  <si>
    <t>Апарат за мерње притиска</t>
  </si>
  <si>
    <t>Ервеј</t>
  </si>
  <si>
    <t>Радна одећа - непромочиве јакне за терен</t>
  </si>
  <si>
    <t>Неуролошки чекић</t>
  </si>
  <si>
    <t>фрижидер за вакцине</t>
  </si>
  <si>
    <t>Рефлектор на сталку</t>
  </si>
  <si>
    <t>Стетоскоп</t>
  </si>
  <si>
    <t>Глукомер</t>
  </si>
  <si>
    <t>Клима уређај</t>
  </si>
  <si>
    <t>Компјутер са штампачем</t>
  </si>
  <si>
    <t>Полице за одлагање возачких и периодичних картона</t>
  </si>
  <si>
    <t>Сто за стерилизатор</t>
  </si>
  <si>
    <t>Сто за ињекције</t>
  </si>
  <si>
    <t>Покретни параван</t>
  </si>
  <si>
    <t>Преградни параван</t>
  </si>
  <si>
    <t>Сталак за лавор</t>
  </si>
  <si>
    <t>Касете за стерилизацију инструмената</t>
  </si>
  <si>
    <t>Посуда за одлагање инструмената - прљаво</t>
  </si>
  <si>
    <t>Бубрежњак</t>
  </si>
  <si>
    <t>Компјутерски сто</t>
  </si>
  <si>
    <t>клима уређај</t>
  </si>
  <si>
    <t>штампачи за компјутере</t>
  </si>
  <si>
    <t>униформе за запослене</t>
  </si>
  <si>
    <t>канцеларијски намештај</t>
  </si>
  <si>
    <t>фрижидер</t>
  </si>
  <si>
    <t>термометар за фрижидер</t>
  </si>
  <si>
    <t>мобилни телефони за тимске сестре</t>
  </si>
  <si>
    <t>касете за картотеку</t>
  </si>
  <si>
    <t>Сталак за инфузију</t>
  </si>
  <si>
    <t xml:space="preserve"> ЕКГ апарат за амбуланту у Пожаревцу</t>
  </si>
  <si>
    <t>Сет за интубацију за Костолац</t>
  </si>
  <si>
    <t xml:space="preserve"> Дефибрилатор за Костолац</t>
  </si>
  <si>
    <t>Боце за косеоник - мале</t>
  </si>
  <si>
    <t>Опрема за имобилизацију ( крамерице, шанцове крагне, удлаге) - сет</t>
  </si>
  <si>
    <t>Заштитна одећа са флуоресценцијом</t>
  </si>
  <si>
    <t>Маказе велике</t>
  </si>
  <si>
    <t>Маказе са тупим врхом</t>
  </si>
  <si>
    <t>хируршке маказе</t>
  </si>
  <si>
    <t>хируршке пинцете</t>
  </si>
  <si>
    <t>анатомске пинцете</t>
  </si>
  <si>
    <t>пеани закривљени</t>
  </si>
  <si>
    <t>велики  шприц за испирање ува</t>
  </si>
  <si>
    <t>метални бубрежњаци</t>
  </si>
  <si>
    <t>металне тацне за инструменте</t>
  </si>
  <si>
    <t>металне кутије за стерилизацију</t>
  </si>
  <si>
    <t>металне кутије за дезинфекцију и прање инструмената</t>
  </si>
  <si>
    <t>глукометар</t>
  </si>
  <si>
    <t>манжетне за мерење притиска</t>
  </si>
  <si>
    <t>зидни апарат за мерење притиска са живом</t>
  </si>
  <si>
    <t>топломер</t>
  </si>
  <si>
    <t>рефлектор на сталку</t>
  </si>
  <si>
    <t>сталак за инфузију</t>
  </si>
  <si>
    <t>стерилизатор</t>
  </si>
  <si>
    <t>терапијски сто за превијалиште</t>
  </si>
  <si>
    <t>чаршави и компресе</t>
  </si>
  <si>
    <t>комплет за порођај</t>
  </si>
  <si>
    <t>Ервеј сет</t>
  </si>
  <si>
    <t>рефлектор за терен</t>
  </si>
  <si>
    <t>спиналне даске кратке</t>
  </si>
  <si>
    <t>спиналне даске дуге</t>
  </si>
  <si>
    <t>гумена антихемијска одела</t>
  </si>
  <si>
    <t>ТВ монитор за челаоницу</t>
  </si>
  <si>
    <t>ХИТНА СЛУЖБА У ОГРАНКУ КОСТОЛАЦ</t>
  </si>
  <si>
    <t>метални кофер за ЕКГ</t>
  </si>
  <si>
    <t>мала боца за кисеоник са вентилима</t>
  </si>
  <si>
    <t>санитетско возило - реанимобил</t>
  </si>
  <si>
    <t>ормар за опрему</t>
  </si>
  <si>
    <t>гардеробни ормар</t>
  </si>
  <si>
    <t>СВЕГА ХИТНА У ОГРАНКУ КОСТОЛАЦ</t>
  </si>
  <si>
    <t>СВЕГА СЛУЖБА ХИТНЕ ПОМОЋИ СА КОСТОЛЦЕМ</t>
  </si>
  <si>
    <t>РО СЛУЖБА</t>
  </si>
  <si>
    <t>СЕГА РО СЛУЖБА</t>
  </si>
  <si>
    <t>СТЕРИЛИЗАЦИЈА</t>
  </si>
  <si>
    <t>опрема за централну стерилизацију по пројекту</t>
  </si>
  <si>
    <t>СВЕГА ЦЕНТРАЛНА СТЕРИЛИЗАЦИЈА</t>
  </si>
  <si>
    <t>вага са висиномером</t>
  </si>
  <si>
    <t>стона електронска вага</t>
  </si>
  <si>
    <t>Плантограм</t>
  </si>
  <si>
    <t>Корито за УЗ кукова</t>
  </si>
  <si>
    <t>Лежај мањи за изолацију</t>
  </si>
  <si>
    <t>Рефлектор</t>
  </si>
  <si>
    <t>Рачунар са штампачем са развојно саветовалиште</t>
  </si>
  <si>
    <t>Обичне столице за седење</t>
  </si>
  <si>
    <t>Сто за пресвлачење беба у болесном делу-чекаоница</t>
  </si>
  <si>
    <t>Аспиратор</t>
  </si>
  <si>
    <t>клима за чеканицу и ординацију 2</t>
  </si>
  <si>
    <t>намештај за ординације и превијалиште</t>
  </si>
  <si>
    <t>спекулум</t>
  </si>
  <si>
    <t>металне касете за инструменте веће</t>
  </si>
  <si>
    <t>металне касете за инструменте мање</t>
  </si>
  <si>
    <t>вага за мерење тежине</t>
  </si>
  <si>
    <t>рефлектор покретни</t>
  </si>
  <si>
    <t>двостепеник за гинеколошки сто</t>
  </si>
  <si>
    <t>метални лавор</t>
  </si>
  <si>
    <t>метални тас (35 -45 цм) за бојење препарата</t>
  </si>
  <si>
    <t>метални ормар за чување цит. препарата са 5 фиока</t>
  </si>
  <si>
    <t>компјутер са штампачем</t>
  </si>
  <si>
    <t>метални ормар са фиокама за 30000 картона</t>
  </si>
  <si>
    <t>метални ормар са закључавањем за цитолабораторију</t>
  </si>
  <si>
    <t>писаћа машина</t>
  </si>
  <si>
    <t>клима уређаји за чекаоницу и цитолабораторију</t>
  </si>
  <si>
    <t>тапацирање клупа за чекаоницу</t>
  </si>
  <si>
    <t>СВЕГА СОЦИЈАЛНА МЕДИЦИНА</t>
  </si>
  <si>
    <t>компјутер</t>
  </si>
  <si>
    <t>калкулатор</t>
  </si>
  <si>
    <t>корпа са поклопцем</t>
  </si>
  <si>
    <t>боце за кисеоник</t>
  </si>
  <si>
    <t>пеани криви</t>
  </si>
  <si>
    <t>пеани прави</t>
  </si>
  <si>
    <t>пинцете велике</t>
  </si>
  <si>
    <t>маказе мале</t>
  </si>
  <si>
    <t>металне касете за инструменте</t>
  </si>
  <si>
    <t>апарат за притисак</t>
  </si>
  <si>
    <t>ервеј сет</t>
  </si>
  <si>
    <t>УКУПНО СЛУЖБА ОПШТЕ МЕДИЦИНЕ КОСТОЛАЦ</t>
  </si>
  <si>
    <t xml:space="preserve">СЛУЖБА ОПШТЕ МЕДИЦИНЕ КОСТОЛАЦ </t>
  </si>
  <si>
    <t>рефлектор</t>
  </si>
  <si>
    <t>компјутер за спирометар</t>
  </si>
  <si>
    <t>аудиометар</t>
  </si>
  <si>
    <t>глукомер</t>
  </si>
  <si>
    <t>маска за кисеоник</t>
  </si>
  <si>
    <t>пластична посуда за маску за кисеоник</t>
  </si>
  <si>
    <t>комплет посуда "чисто-нечисто"</t>
  </si>
  <si>
    <t>повеска</t>
  </si>
  <si>
    <t>добош касета за терен</t>
  </si>
  <si>
    <t>пластичне посуде за прљаве инструменте</t>
  </si>
  <si>
    <t>комплет "чисто-нечисто"</t>
  </si>
  <si>
    <t>касете за инструменте</t>
  </si>
  <si>
    <t>торба за терен</t>
  </si>
  <si>
    <t xml:space="preserve">радни пулт у превијалишту </t>
  </si>
  <si>
    <t>радни пулт у вакцинацији</t>
  </si>
  <si>
    <t>столице "на гвинт" за ординације</t>
  </si>
  <si>
    <t>огласна табла</t>
  </si>
  <si>
    <t>СВЕГА ДЕЧЈА СЛУЖБА У КОСТОЛЦУ</t>
  </si>
  <si>
    <t>ДЕЧЈА СЛУЖБА У КОСТОЛЦУ</t>
  </si>
  <si>
    <t>траке за глукомет</t>
  </si>
  <si>
    <t>патронажна торба</t>
  </si>
  <si>
    <t>комплет за обраду пупка</t>
  </si>
  <si>
    <t>каљаче</t>
  </si>
  <si>
    <t>СВЕГА ПАТРОНАЖА КОСТОЛАЦ</t>
  </si>
  <si>
    <t>СТОМАТОЛОШКА СЛУЖБА КОСТОЛАЦ</t>
  </si>
  <si>
    <t>стоматолошка машина за одрасле</t>
  </si>
  <si>
    <t>апарат за испитивање виталитета зуба</t>
  </si>
  <si>
    <t>термокаутер</t>
  </si>
  <si>
    <t>ИТ ОДСЕК</t>
  </si>
  <si>
    <t>лаптоп рачунар - општа служба - терен</t>
  </si>
  <si>
    <t xml:space="preserve">лаптоп за ИТ </t>
  </si>
  <si>
    <t>лаптоп - мобилни</t>
  </si>
  <si>
    <t>пројектор</t>
  </si>
  <si>
    <t>Г стик за мобилну мрежу</t>
  </si>
  <si>
    <t xml:space="preserve">рачунар за терен </t>
  </si>
  <si>
    <t>колор ласерски штампач</t>
  </si>
  <si>
    <t>ИП камера за телекомуникациони стуб</t>
  </si>
  <si>
    <t>рачунар са win 7</t>
  </si>
  <si>
    <t xml:space="preserve">рачунар са LINUX </t>
  </si>
  <si>
    <t>СВЕГА ИТ ОДСЕК</t>
  </si>
  <si>
    <t>ДЕЧЈА ПРЕВЕНТИВНА СТОМАТОЛОГИЈА</t>
  </si>
  <si>
    <t xml:space="preserve">УКУПНО ДОМ ЗДРАВЉА </t>
  </si>
  <si>
    <t>стоматолошке столице</t>
  </si>
  <si>
    <t>суви стерилизатор</t>
  </si>
  <si>
    <t>аутоклав за брзу централну стерилизацију</t>
  </si>
  <si>
    <t>УЗ апарат за чиђћење ситних инструмената</t>
  </si>
  <si>
    <t>кавитрон за скидање каменца</t>
  </si>
  <si>
    <t>апарат за светлосну полимеризацију</t>
  </si>
  <si>
    <t>УКУПНА ДЕЧЈА ПРЕВЕНТИВНА СТОМАТОЛОГИЈА</t>
  </si>
  <si>
    <t>СТОМАТОЛОГИЈА ОДРАСЛИ</t>
  </si>
  <si>
    <t>Аутпклав за брзу стерилизацију</t>
  </si>
  <si>
    <t>РО апарат</t>
  </si>
  <si>
    <t>Апарат за развијање филмова</t>
  </si>
  <si>
    <t>Стоматолошке машине са насадним инструментима</t>
  </si>
  <si>
    <t>Хелио лампе</t>
  </si>
  <si>
    <t>технички мотор</t>
  </si>
  <si>
    <t>пескара</t>
  </si>
  <si>
    <t>комплет инструмената за орални преглед</t>
  </si>
  <si>
    <t>Кљешта за оралну хирургију</t>
  </si>
  <si>
    <t>сточић за инструменте</t>
  </si>
  <si>
    <t>касете за стерилизацију инструмената</t>
  </si>
  <si>
    <t>СВЕГА СТОМАТОЛОГИЈА ОДРАСЛИ</t>
  </si>
  <si>
    <t>СЛУЖБА ЗА ТРАНСПОРТ</t>
  </si>
  <si>
    <t>Комби возило за превоз дијализаната</t>
  </si>
  <si>
    <t>путнички аутомобили за кућно и патронажу</t>
  </si>
  <si>
    <t>СВЕГА СЛУЖБА ЗА ТРАНСПОРТ</t>
  </si>
  <si>
    <t>УПРАВА И ЗАЈЕДНИЧКЕ СЛУЖБЕ</t>
  </si>
  <si>
    <t>Апарат за фотокопирање</t>
  </si>
  <si>
    <t>апарат за коричење административног материјала</t>
  </si>
  <si>
    <t>униформе за обезбеђење и возаче у костолцу</t>
  </si>
  <si>
    <t>НАПОМЕНА:1. Оснивач финансира набавку реанимобила и комбија за дијализу</t>
  </si>
  <si>
    <t>3. потрошни материјал кроз поступке јавних набавки на терет РФЗО</t>
  </si>
  <si>
    <t>3. Основна средства из сопствених прихода - ИНВЕСТИЦИЈЕ (конто 510)</t>
  </si>
  <si>
    <t>легенда</t>
  </si>
  <si>
    <t>2. ситан инвентар, алат материјалл за посебне намене (са конта  400) иде на терет РФЗО</t>
  </si>
  <si>
    <t>секач папира - мали</t>
  </si>
  <si>
    <t>лепилица за папир- ламинатор</t>
  </si>
  <si>
    <t>секач папира - велики</t>
  </si>
  <si>
    <t>рачунари за правну и финансијску службу са софтвером</t>
  </si>
  <si>
    <t>машина за чишћење снега</t>
  </si>
  <si>
    <t>ПАТРОНАЖА И КУЋНО  КОСТОЛАЦ</t>
  </si>
  <si>
    <t>ПЛАН НАБАВКЕ НАМЕШТАЈА  ЗА 2013. ГОДИНУ</t>
  </si>
  <si>
    <t>Медицина рада</t>
  </si>
  <si>
    <t>Рендген и УЗ</t>
  </si>
  <si>
    <t>Кућно лечење</t>
  </si>
  <si>
    <t>Општа служба</t>
  </si>
  <si>
    <t>Централно превијалиште</t>
  </si>
  <si>
    <t>Износ по спецификацији са рабатом од 10% и ПДВ-ом</t>
  </si>
  <si>
    <t>Од тога само картотека</t>
  </si>
  <si>
    <t>Управа</t>
  </si>
  <si>
    <t>ПЛАН ТЕКУЋЕГ ОДРЖАВАЊА ОБЈЕКАТА ДОМА ЗДРАВЉА ПОЖАРЕВАЦ ЗА 2013. ГОДИНУ</t>
  </si>
  <si>
    <t>ОПИС РАДОВА</t>
  </si>
  <si>
    <t>УПРАВА</t>
  </si>
  <si>
    <t>ГИНЕКОЛОГИЈА</t>
  </si>
  <si>
    <t>РО</t>
  </si>
  <si>
    <t>ЛАБОРАТОРИЈА У  СТАРОЈ ЗГРАДИ</t>
  </si>
  <si>
    <t>ОПШТА СУЛУЖБА</t>
  </si>
  <si>
    <t>СВЕГА</t>
  </si>
  <si>
    <t>текуће одржавање-грађевинско-занатски радови</t>
  </si>
  <si>
    <t>водоинсталатерски радови</t>
  </si>
  <si>
    <t>(вредности су са ПДВ-ом)</t>
  </si>
  <si>
    <t>Средства по овом плану терете позицију 4251 "Текуће поправке и одржавање зграда и објеката"  са позиције "остали индиректни трошкови"из Уговора са РФЗО</t>
  </si>
  <si>
    <t>санација кровова и олука</t>
  </si>
  <si>
    <t>санација 10  санитарних чворова</t>
  </si>
  <si>
    <t>Елекреомрежа у управи (реализација плана из 2012. године)</t>
  </si>
  <si>
    <t>Адаптација Дечјег одељења ( део нереализован у 2012. години)</t>
  </si>
  <si>
    <t>ДЕЧЈЕ ОДЕЉЕЊЕ</t>
  </si>
  <si>
    <t>у укупном износу од 6,000.00,00 динара</t>
  </si>
  <si>
    <t>Физиодиспензер за оралну хирургију</t>
  </si>
  <si>
    <t>ке столице</t>
  </si>
  <si>
    <t>Рендген апарат - телестатик са дигиталајзером</t>
  </si>
  <si>
    <t>УЗ АПАРАТ са линеарном и конвексном сондом</t>
  </si>
  <si>
    <t>УЗ АПАРАТ са линеарном, конвексном и вагиналном сондом</t>
  </si>
  <si>
    <t>РЕВИДИРАНИ СПИСАК МЕДИЦИНСКЕ ОПРЕМЕ БЕЗ ПОЈЕДИНАЧНИХ СТЕРИЛИЗАТОРА</t>
  </si>
  <si>
    <t>ИЗ СОПСТВЕНИХ СРЕДСТАВА ДОМА ЗДРАВЉА</t>
  </si>
  <si>
    <t>Канцеларијске столице</t>
  </si>
  <si>
    <t>канцеларијске столице</t>
  </si>
  <si>
    <t xml:space="preserve">Рендген апарат - телестатик </t>
  </si>
  <si>
    <t>Апарат за дигитализацију мамографских снимака</t>
  </si>
  <si>
    <t xml:space="preserve"> ВРСТА ОПРЕМЕ ЗА СВЕ СЛУЖБЕ</t>
  </si>
  <si>
    <t>РО апарат за зубно</t>
  </si>
  <si>
    <t xml:space="preserve"> ИЗ СОПСТВЕНИХ СРЕДСТАВА ДОМА ЗДРАВЉА</t>
  </si>
  <si>
    <t>ГПС систем за праћење возила и видео надзор</t>
  </si>
  <si>
    <t>УЗ АПАРАТ са линеарном и конвексном сондом за општу медицину и исти апарат  са додатком вагиналне сонде за гинекологију</t>
  </si>
  <si>
    <t xml:space="preserve">ТВ монитор за чекаоницу у Хитној </t>
  </si>
  <si>
    <t>НАЗИВ ОПРЕМЕ</t>
  </si>
  <si>
    <t>конто</t>
  </si>
  <si>
    <t>Медицински апарати</t>
  </si>
  <si>
    <t>Намештај</t>
  </si>
  <si>
    <t>Рачунарска опрема</t>
  </si>
  <si>
    <t>Возила</t>
  </si>
  <si>
    <t>За домаћинство и угоститељство</t>
  </si>
  <si>
    <t>Уградна опрема - климе</t>
  </si>
  <si>
    <t>Мерни и контролни инструменти</t>
  </si>
  <si>
    <t>Административна опрема -писаћа машина</t>
  </si>
  <si>
    <t xml:space="preserve">Отоман, колица, сто и ситн инвентар </t>
  </si>
  <si>
    <t>метални ормар</t>
  </si>
  <si>
    <t>штампач- за потребе одбране, магацин, Мед.рада и лаб. У Костолцу</t>
  </si>
  <si>
    <t>остала неспецифицирана опрема  ( ситан инвентар, инструменти, мањи медицински апарати)</t>
  </si>
  <si>
    <t xml:space="preserve"> троканални ЕКГ - Дечје Костолац, Кућно, мед.рада Дечје Пож.</t>
  </si>
  <si>
    <t>РЕБАЛАНС ЗА 2013.</t>
  </si>
  <si>
    <t>рефлектор  за оралну хирургију</t>
  </si>
  <si>
    <t>Остала опрема</t>
  </si>
  <si>
    <t xml:space="preserve">РЕБАЛАНС </t>
  </si>
  <si>
    <t>ПЛАН ИНВЕСТИЦИЈА ЗА 2013. -СИНТЕТИЧКИ  ПО ЕКОНОМСКОЈ КЛАСИФИКАЦИЈИ</t>
  </si>
  <si>
    <t>По одлуци Скупштине града за 1 реанимобил и 1 комби возило за дијализу</t>
  </si>
  <si>
    <t>УЗ апарат за чишћење ситних инструмената</t>
  </si>
  <si>
    <t>Половина средстава за набавку РО апарата- Скупштина града - по ребалансу буџета за 2013. годину</t>
  </si>
  <si>
    <t xml:space="preserve">РО апарат </t>
  </si>
  <si>
    <t>I РЕБАЛАНС ПЛАНА УЛАГАЊА У ОПРЕМУ И ОБЈЕКТЕ</t>
  </si>
  <si>
    <t>Табела 4</t>
  </si>
  <si>
    <t>ТРЕБА</t>
  </si>
  <si>
    <t xml:space="preserve">ОД УКУПНОГ ПЛАНА ЗУБНО 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</si>
</sst>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241A]d\.\ mmmm\ yyyy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Times New Roman"/>
      <family val="1"/>
    </font>
    <font>
      <sz val="8"/>
      <color indexed="8"/>
      <name val="Times New Roman Bold"/>
      <family val="0"/>
    </font>
    <font>
      <b/>
      <sz val="8"/>
      <color indexed="8"/>
      <name val="Times New Roman"/>
      <family val="1"/>
    </font>
    <font>
      <b/>
      <sz val="8"/>
      <color indexed="8"/>
      <name val="OpenSymbol"/>
      <family val="0"/>
    </font>
    <font>
      <b/>
      <i/>
      <sz val="8"/>
      <color indexed="8"/>
      <name val="Times New Roman Bold Italic"/>
      <family val="0"/>
    </font>
    <font>
      <b/>
      <i/>
      <sz val="8"/>
      <color indexed="8"/>
      <name val="Times New Roman Bold"/>
      <family val="0"/>
    </font>
    <font>
      <sz val="10"/>
      <color indexed="8"/>
      <name val="Times New Roman"/>
      <family val="1"/>
    </font>
    <font>
      <sz val="10"/>
      <color indexed="8"/>
      <name val="OpenSymbol"/>
      <family val="0"/>
    </font>
    <font>
      <b/>
      <sz val="10"/>
      <color indexed="8"/>
      <name val="Times New Roman Bold Italic"/>
      <family val="0"/>
    </font>
    <font>
      <sz val="10"/>
      <color indexed="8"/>
      <name val="Times New Roman Bold Italic"/>
      <family val="0"/>
    </font>
    <font>
      <sz val="11"/>
      <color indexed="8"/>
      <name val="Times New Roman"/>
      <family val="1"/>
    </font>
    <font>
      <sz val="10"/>
      <color indexed="8"/>
      <name val="Times New Roman Bold"/>
      <family val="0"/>
    </font>
    <font>
      <sz val="10"/>
      <color indexed="8"/>
      <name val="Times New Roman Italic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 Bold"/>
      <family val="0"/>
    </font>
    <font>
      <sz val="6"/>
      <name val="Arial"/>
      <family val="2"/>
    </font>
    <font>
      <b/>
      <sz val="6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43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6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43" fontId="3" fillId="0" borderId="10" xfId="42" applyFont="1" applyBorder="1" applyAlignment="1">
      <alignment/>
    </xf>
    <xf numFmtId="4" fontId="5" fillId="0" borderId="10" xfId="42" applyNumberFormat="1" applyFont="1" applyBorder="1" applyAlignment="1">
      <alignment/>
    </xf>
    <xf numFmtId="4" fontId="3" fillId="0" borderId="10" xfId="42" applyNumberFormat="1" applyFont="1" applyBorder="1" applyAlignment="1">
      <alignment/>
    </xf>
    <xf numFmtId="4" fontId="3" fillId="0" borderId="0" xfId="0" applyNumberFormat="1" applyFont="1" applyAlignment="1">
      <alignment/>
    </xf>
    <xf numFmtId="1" fontId="3" fillId="0" borderId="10" xfId="42" applyNumberFormat="1" applyFont="1" applyBorder="1" applyAlignment="1">
      <alignment/>
    </xf>
    <xf numFmtId="4" fontId="5" fillId="0" borderId="10" xfId="42" applyNumberFormat="1" applyFont="1" applyBorder="1" applyAlignment="1">
      <alignment/>
    </xf>
    <xf numFmtId="4" fontId="3" fillId="0" borderId="10" xfId="42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3" fillId="0" borderId="10" xfId="42" applyNumberFormat="1" applyFont="1" applyBorder="1" applyAlignment="1">
      <alignment/>
    </xf>
    <xf numFmtId="4" fontId="0" fillId="0" borderId="10" xfId="42" applyNumberFormat="1" applyFont="1" applyBorder="1" applyAlignment="1">
      <alignment/>
    </xf>
    <xf numFmtId="0" fontId="4" fillId="0" borderId="10" xfId="0" applyFont="1" applyBorder="1" applyAlignment="1">
      <alignment/>
    </xf>
    <xf numFmtId="49" fontId="7" fillId="0" borderId="11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4" fontId="4" fillId="0" borderId="10" xfId="42" applyNumberFormat="1" applyFont="1" applyBorder="1" applyAlignment="1">
      <alignment/>
    </xf>
    <xf numFmtId="4" fontId="7" fillId="0" borderId="10" xfId="42" applyNumberFormat="1" applyFont="1" applyBorder="1" applyAlignment="1">
      <alignment/>
    </xf>
    <xf numFmtId="43" fontId="4" fillId="0" borderId="10" xfId="42" applyFont="1" applyBorder="1" applyAlignment="1">
      <alignment/>
    </xf>
    <xf numFmtId="4" fontId="4" fillId="0" borderId="10" xfId="42" applyNumberFormat="1" applyFont="1" applyBorder="1" applyAlignment="1">
      <alignment horizontal="right"/>
    </xf>
    <xf numFmtId="1" fontId="3" fillId="0" borderId="10" xfId="42" applyNumberFormat="1" applyFont="1" applyBorder="1" applyAlignment="1">
      <alignment horizontal="right"/>
    </xf>
    <xf numFmtId="1" fontId="5" fillId="0" borderId="10" xfId="42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49" fontId="7" fillId="0" borderId="10" xfId="0" applyNumberFormat="1" applyFont="1" applyBorder="1" applyAlignment="1">
      <alignment/>
    </xf>
    <xf numFmtId="1" fontId="4" fillId="0" borderId="10" xfId="42" applyNumberFormat="1" applyFont="1" applyBorder="1" applyAlignment="1">
      <alignment/>
    </xf>
    <xf numFmtId="4" fontId="7" fillId="0" borderId="10" xfId="42" applyNumberFormat="1" applyFont="1" applyBorder="1" applyAlignment="1">
      <alignment/>
    </xf>
    <xf numFmtId="49" fontId="9" fillId="0" borderId="10" xfId="0" applyNumberFormat="1" applyFont="1" applyBorder="1" applyAlignment="1">
      <alignment/>
    </xf>
    <xf numFmtId="49" fontId="10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49" fontId="11" fillId="0" borderId="11" xfId="0" applyNumberFormat="1" applyFont="1" applyBorder="1" applyAlignment="1">
      <alignment/>
    </xf>
    <xf numFmtId="49" fontId="12" fillId="0" borderId="11" xfId="0" applyNumberFormat="1" applyFont="1" applyBorder="1" applyAlignment="1">
      <alignment/>
    </xf>
    <xf numFmtId="49" fontId="13" fillId="0" borderId="11" xfId="0" applyNumberFormat="1" applyFont="1" applyBorder="1" applyAlignment="1">
      <alignment/>
    </xf>
    <xf numFmtId="49" fontId="11" fillId="0" borderId="11" xfId="0" applyNumberFormat="1" applyFont="1" applyBorder="1" applyAlignment="1">
      <alignment wrapText="1"/>
    </xf>
    <xf numFmtId="49" fontId="14" fillId="0" borderId="10" xfId="0" applyNumberFormat="1" applyFont="1" applyBorder="1" applyAlignment="1">
      <alignment/>
    </xf>
    <xf numFmtId="49" fontId="11" fillId="0" borderId="10" xfId="0" applyNumberFormat="1" applyFont="1" applyBorder="1" applyAlignment="1">
      <alignment/>
    </xf>
    <xf numFmtId="49" fontId="11" fillId="0" borderId="10" xfId="0" applyNumberFormat="1" applyFont="1" applyBorder="1" applyAlignment="1">
      <alignment wrapText="1"/>
    </xf>
    <xf numFmtId="49" fontId="15" fillId="0" borderId="10" xfId="0" applyNumberFormat="1" applyFont="1" applyBorder="1" applyAlignment="1">
      <alignment/>
    </xf>
    <xf numFmtId="49" fontId="16" fillId="0" borderId="10" xfId="0" applyNumberFormat="1" applyFont="1" applyBorder="1" applyAlignment="1">
      <alignment/>
    </xf>
    <xf numFmtId="49" fontId="17" fillId="0" borderId="10" xfId="0" applyNumberFormat="1" applyFont="1" applyBorder="1" applyAlignment="1">
      <alignment/>
    </xf>
    <xf numFmtId="49" fontId="12" fillId="0" borderId="10" xfId="0" applyNumberFormat="1" applyFont="1" applyBorder="1" applyAlignment="1">
      <alignment/>
    </xf>
    <xf numFmtId="0" fontId="18" fillId="0" borderId="10" xfId="0" applyFont="1" applyBorder="1" applyAlignment="1">
      <alignment horizontal="justify"/>
    </xf>
    <xf numFmtId="0" fontId="19" fillId="0" borderId="10" xfId="0" applyFont="1" applyBorder="1" applyAlignment="1">
      <alignment horizontal="justify"/>
    </xf>
    <xf numFmtId="49" fontId="20" fillId="0" borderId="10" xfId="0" applyNumberFormat="1" applyFont="1" applyBorder="1" applyAlignment="1">
      <alignment/>
    </xf>
    <xf numFmtId="49" fontId="17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  <xf numFmtId="49" fontId="13" fillId="0" borderId="10" xfId="0" applyNumberFormat="1" applyFont="1" applyBorder="1" applyAlignment="1">
      <alignment/>
    </xf>
    <xf numFmtId="49" fontId="20" fillId="0" borderId="10" xfId="0" applyNumberFormat="1" applyFont="1" applyBorder="1" applyAlignment="1">
      <alignment/>
    </xf>
    <xf numFmtId="0" fontId="22" fillId="0" borderId="10" xfId="0" applyFont="1" applyBorder="1" applyAlignment="1">
      <alignment horizontal="justify"/>
    </xf>
    <xf numFmtId="0" fontId="4" fillId="0" borderId="12" xfId="0" applyFont="1" applyBorder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0" fontId="18" fillId="0" borderId="10" xfId="0" applyFont="1" applyBorder="1" applyAlignment="1">
      <alignment horizontal="justify"/>
    </xf>
    <xf numFmtId="0" fontId="3" fillId="33" borderId="10" xfId="0" applyFont="1" applyFill="1" applyBorder="1" applyAlignment="1">
      <alignment/>
    </xf>
    <xf numFmtId="4" fontId="3" fillId="33" borderId="10" xfId="42" applyNumberFormat="1" applyFont="1" applyFill="1" applyBorder="1" applyAlignment="1">
      <alignment/>
    </xf>
    <xf numFmtId="4" fontId="5" fillId="33" borderId="10" xfId="42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4" fontId="4" fillId="33" borderId="10" xfId="42" applyNumberFormat="1" applyFont="1" applyFill="1" applyBorder="1" applyAlignment="1">
      <alignment/>
    </xf>
    <xf numFmtId="4" fontId="7" fillId="33" borderId="10" xfId="42" applyNumberFormat="1" applyFont="1" applyFill="1" applyBorder="1" applyAlignment="1">
      <alignment/>
    </xf>
    <xf numFmtId="1" fontId="7" fillId="33" borderId="10" xfId="42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/>
    </xf>
    <xf numFmtId="4" fontId="7" fillId="33" borderId="10" xfId="42" applyNumberFormat="1" applyFont="1" applyFill="1" applyBorder="1" applyAlignment="1">
      <alignment/>
    </xf>
    <xf numFmtId="49" fontId="7" fillId="33" borderId="10" xfId="0" applyNumberFormat="1" applyFont="1" applyFill="1" applyBorder="1" applyAlignment="1">
      <alignment/>
    </xf>
    <xf numFmtId="49" fontId="7" fillId="33" borderId="10" xfId="0" applyNumberFormat="1" applyFont="1" applyFill="1" applyBorder="1" applyAlignment="1">
      <alignment/>
    </xf>
    <xf numFmtId="1" fontId="7" fillId="33" borderId="10" xfId="0" applyNumberFormat="1" applyFont="1" applyFill="1" applyBorder="1" applyAlignment="1">
      <alignment/>
    </xf>
    <xf numFmtId="4" fontId="7" fillId="33" borderId="10" xfId="42" applyNumberFormat="1" applyFont="1" applyFill="1" applyBorder="1" applyAlignment="1">
      <alignment/>
    </xf>
    <xf numFmtId="0" fontId="21" fillId="33" borderId="10" xfId="0" applyFont="1" applyFill="1" applyBorder="1" applyAlignment="1">
      <alignment/>
    </xf>
    <xf numFmtId="49" fontId="16" fillId="33" borderId="10" xfId="0" applyNumberFormat="1" applyFont="1" applyFill="1" applyBorder="1" applyAlignment="1">
      <alignment/>
    </xf>
    <xf numFmtId="1" fontId="3" fillId="33" borderId="10" xfId="42" applyNumberFormat="1" applyFont="1" applyFill="1" applyBorder="1" applyAlignment="1">
      <alignment/>
    </xf>
    <xf numFmtId="49" fontId="23" fillId="33" borderId="10" xfId="0" applyNumberFormat="1" applyFont="1" applyFill="1" applyBorder="1" applyAlignment="1">
      <alignment/>
    </xf>
    <xf numFmtId="4" fontId="4" fillId="33" borderId="10" xfId="42" applyNumberFormat="1" applyFont="1" applyFill="1" applyBorder="1" applyAlignment="1">
      <alignment horizontal="right"/>
    </xf>
    <xf numFmtId="49" fontId="16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4" fontId="3" fillId="34" borderId="10" xfId="42" applyNumberFormat="1" applyFont="1" applyFill="1" applyBorder="1" applyAlignment="1">
      <alignment/>
    </xf>
    <xf numFmtId="4" fontId="5" fillId="34" borderId="10" xfId="42" applyNumberFormat="1" applyFont="1" applyFill="1" applyBorder="1" applyAlignment="1">
      <alignment/>
    </xf>
    <xf numFmtId="1" fontId="3" fillId="34" borderId="10" xfId="42" applyNumberFormat="1" applyFont="1" applyFill="1" applyBorder="1" applyAlignment="1">
      <alignment/>
    </xf>
    <xf numFmtId="4" fontId="3" fillId="34" borderId="10" xfId="42" applyNumberFormat="1" applyFont="1" applyFill="1" applyBorder="1" applyAlignment="1">
      <alignment horizontal="right"/>
    </xf>
    <xf numFmtId="49" fontId="20" fillId="34" borderId="10" xfId="0" applyNumberFormat="1" applyFont="1" applyFill="1" applyBorder="1" applyAlignment="1">
      <alignment/>
    </xf>
    <xf numFmtId="49" fontId="7" fillId="34" borderId="10" xfId="0" applyNumberFormat="1" applyFont="1" applyFill="1" applyBorder="1" applyAlignment="1">
      <alignment/>
    </xf>
    <xf numFmtId="1" fontId="7" fillId="34" borderId="10" xfId="0" applyNumberFormat="1" applyFont="1" applyFill="1" applyBorder="1" applyAlignment="1">
      <alignment/>
    </xf>
    <xf numFmtId="4" fontId="4" fillId="34" borderId="10" xfId="42" applyNumberFormat="1" applyFont="1" applyFill="1" applyBorder="1" applyAlignment="1">
      <alignment/>
    </xf>
    <xf numFmtId="4" fontId="7" fillId="34" borderId="10" xfId="42" applyNumberFormat="1" applyFont="1" applyFill="1" applyBorder="1" applyAlignment="1">
      <alignment/>
    </xf>
    <xf numFmtId="0" fontId="21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5" fillId="34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49" fontId="20" fillId="34" borderId="10" xfId="0" applyNumberFormat="1" applyFont="1" applyFill="1" applyBorder="1" applyAlignment="1">
      <alignment wrapText="1"/>
    </xf>
    <xf numFmtId="0" fontId="21" fillId="35" borderId="10" xfId="0" applyFont="1" applyFill="1" applyBorder="1" applyAlignment="1">
      <alignment/>
    </xf>
    <xf numFmtId="0" fontId="21" fillId="35" borderId="10" xfId="0" applyFont="1" applyFill="1" applyBorder="1" applyAlignment="1">
      <alignment/>
    </xf>
    <xf numFmtId="4" fontId="4" fillId="35" borderId="1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0" fontId="0" fillId="36" borderId="0" xfId="0" applyFill="1" applyAlignment="1">
      <alignment/>
    </xf>
    <xf numFmtId="43" fontId="4" fillId="33" borderId="10" xfId="42" applyFont="1" applyFill="1" applyBorder="1" applyAlignment="1">
      <alignment/>
    </xf>
    <xf numFmtId="4" fontId="0" fillId="0" borderId="0" xfId="0" applyNumberFormat="1" applyAlignment="1">
      <alignment/>
    </xf>
    <xf numFmtId="4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37" borderId="0" xfId="0" applyFont="1" applyFill="1" applyBorder="1" applyAlignment="1">
      <alignment/>
    </xf>
    <xf numFmtId="0" fontId="4" fillId="37" borderId="0" xfId="0" applyFont="1" applyFill="1" applyBorder="1" applyAlignment="1">
      <alignment/>
    </xf>
    <xf numFmtId="0" fontId="4" fillId="37" borderId="0" xfId="0" applyFont="1" applyFill="1" applyBorder="1" applyAlignment="1">
      <alignment/>
    </xf>
    <xf numFmtId="4" fontId="4" fillId="37" borderId="0" xfId="42" applyNumberFormat="1" applyFont="1" applyFill="1" applyBorder="1" applyAlignment="1">
      <alignment/>
    </xf>
    <xf numFmtId="4" fontId="7" fillId="37" borderId="0" xfId="42" applyNumberFormat="1" applyFont="1" applyFill="1" applyBorder="1" applyAlignment="1">
      <alignment/>
    </xf>
    <xf numFmtId="4" fontId="4" fillId="33" borderId="10" xfId="42" applyNumberFormat="1" applyFont="1" applyFill="1" applyBorder="1" applyAlignment="1">
      <alignment horizontal="right"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/>
    </xf>
    <xf numFmtId="0" fontId="21" fillId="37" borderId="0" xfId="0" applyFont="1" applyFill="1" applyBorder="1" applyAlignment="1">
      <alignment/>
    </xf>
    <xf numFmtId="0" fontId="21" fillId="37" borderId="0" xfId="0" applyFont="1" applyFill="1" applyBorder="1" applyAlignment="1">
      <alignment/>
    </xf>
    <xf numFmtId="4" fontId="4" fillId="37" borderId="0" xfId="0" applyNumberFormat="1" applyFont="1" applyFill="1" applyBorder="1" applyAlignment="1">
      <alignment/>
    </xf>
    <xf numFmtId="49" fontId="16" fillId="35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/>
    </xf>
    <xf numFmtId="4" fontId="3" fillId="35" borderId="10" xfId="42" applyNumberFormat="1" applyFont="1" applyFill="1" applyBorder="1" applyAlignment="1">
      <alignment/>
    </xf>
    <xf numFmtId="4" fontId="5" fillId="35" borderId="10" xfId="42" applyNumberFormat="1" applyFont="1" applyFill="1" applyBorder="1" applyAlignment="1">
      <alignment/>
    </xf>
    <xf numFmtId="0" fontId="0" fillId="0" borderId="10" xfId="0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37" borderId="0" xfId="0" applyFont="1" applyFill="1" applyAlignment="1">
      <alignment/>
    </xf>
    <xf numFmtId="0" fontId="0" fillId="37" borderId="0" xfId="0" applyFill="1" applyAlignment="1">
      <alignment/>
    </xf>
    <xf numFmtId="49" fontId="7" fillId="37" borderId="10" xfId="0" applyNumberFormat="1" applyFont="1" applyFill="1" applyBorder="1" applyAlignment="1">
      <alignment/>
    </xf>
    <xf numFmtId="4" fontId="7" fillId="37" borderId="10" xfId="42" applyNumberFormat="1" applyFont="1" applyFill="1" applyBorder="1" applyAlignment="1">
      <alignment/>
    </xf>
    <xf numFmtId="49" fontId="7" fillId="37" borderId="0" xfId="0" applyNumberFormat="1" applyFont="1" applyFill="1" applyBorder="1" applyAlignment="1">
      <alignment/>
    </xf>
    <xf numFmtId="4" fontId="3" fillId="37" borderId="0" xfId="42" applyNumberFormat="1" applyFont="1" applyFill="1" applyBorder="1" applyAlignment="1">
      <alignment/>
    </xf>
    <xf numFmtId="4" fontId="7" fillId="37" borderId="0" xfId="42" applyNumberFormat="1" applyFont="1" applyFill="1" applyBorder="1" applyAlignment="1">
      <alignment/>
    </xf>
    <xf numFmtId="0" fontId="21" fillId="37" borderId="0" xfId="0" applyFont="1" applyFill="1" applyBorder="1" applyAlignment="1">
      <alignment/>
    </xf>
    <xf numFmtId="49" fontId="16" fillId="0" borderId="13" xfId="0" applyNumberFormat="1" applyFont="1" applyBorder="1" applyAlignment="1">
      <alignment/>
    </xf>
    <xf numFmtId="4" fontId="3" fillId="0" borderId="13" xfId="42" applyNumberFormat="1" applyFont="1" applyBorder="1" applyAlignment="1">
      <alignment/>
    </xf>
    <xf numFmtId="4" fontId="5" fillId="0" borderId="13" xfId="42" applyNumberFormat="1" applyFont="1" applyBorder="1" applyAlignment="1">
      <alignment/>
    </xf>
    <xf numFmtId="1" fontId="3" fillId="0" borderId="13" xfId="42" applyNumberFormat="1" applyFont="1" applyBorder="1" applyAlignment="1">
      <alignment/>
    </xf>
    <xf numFmtId="4" fontId="3" fillId="0" borderId="13" xfId="42" applyNumberFormat="1" applyFont="1" applyBorder="1" applyAlignment="1">
      <alignment horizontal="right"/>
    </xf>
    <xf numFmtId="0" fontId="21" fillId="35" borderId="10" xfId="0" applyFont="1" applyFill="1" applyBorder="1" applyAlignment="1">
      <alignment/>
    </xf>
    <xf numFmtId="4" fontId="7" fillId="35" borderId="10" xfId="42" applyNumberFormat="1" applyFont="1" applyFill="1" applyBorder="1" applyAlignment="1">
      <alignment/>
    </xf>
    <xf numFmtId="49" fontId="8" fillId="33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21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37" borderId="0" xfId="0" applyFont="1" applyFill="1" applyAlignment="1">
      <alignment/>
    </xf>
    <xf numFmtId="0" fontId="21" fillId="37" borderId="0" xfId="0" applyFont="1" applyFill="1" applyAlignment="1">
      <alignment/>
    </xf>
    <xf numFmtId="43" fontId="4" fillId="0" borderId="10" xfId="0" applyNumberFormat="1" applyFont="1" applyBorder="1" applyAlignment="1">
      <alignment/>
    </xf>
    <xf numFmtId="43" fontId="4" fillId="0" borderId="10" xfId="42" applyFont="1" applyBorder="1" applyAlignment="1">
      <alignment/>
    </xf>
    <xf numFmtId="0" fontId="3" fillId="38" borderId="0" xfId="0" applyFont="1" applyFill="1" applyAlignment="1">
      <alignment/>
    </xf>
    <xf numFmtId="0" fontId="3" fillId="33" borderId="0" xfId="0" applyFont="1" applyFill="1" applyAlignment="1">
      <alignment/>
    </xf>
    <xf numFmtId="43" fontId="3" fillId="0" borderId="12" xfId="42" applyFont="1" applyBorder="1" applyAlignment="1">
      <alignment horizontal="right"/>
    </xf>
    <xf numFmtId="43" fontId="4" fillId="0" borderId="12" xfId="42" applyFont="1" applyBorder="1" applyAlignment="1">
      <alignment horizontal="right"/>
    </xf>
    <xf numFmtId="43" fontId="4" fillId="0" borderId="12" xfId="0" applyNumberFormat="1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171" fontId="4" fillId="0" borderId="12" xfId="0" applyNumberFormat="1" applyFont="1" applyBorder="1" applyAlignment="1">
      <alignment horizontal="right"/>
    </xf>
    <xf numFmtId="171" fontId="3" fillId="0" borderId="12" xfId="0" applyNumberFormat="1" applyFont="1" applyBorder="1" applyAlignment="1">
      <alignment/>
    </xf>
    <xf numFmtId="171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49" fontId="8" fillId="37" borderId="0" xfId="0" applyNumberFormat="1" applyFont="1" applyFill="1" applyBorder="1" applyAlignment="1">
      <alignment/>
    </xf>
    <xf numFmtId="1" fontId="7" fillId="37" borderId="0" xfId="42" applyNumberFormat="1" applyFont="1" applyFill="1" applyBorder="1" applyAlignment="1">
      <alignment horizontal="right"/>
    </xf>
    <xf numFmtId="0" fontId="4" fillId="0" borderId="13" xfId="0" applyFont="1" applyBorder="1" applyAlignment="1">
      <alignment/>
    </xf>
    <xf numFmtId="4" fontId="4" fillId="0" borderId="13" xfId="42" applyNumberFormat="1" applyFont="1" applyBorder="1" applyAlignment="1">
      <alignment/>
    </xf>
    <xf numFmtId="4" fontId="7" fillId="0" borderId="13" xfId="42" applyNumberFormat="1" applyFont="1" applyBorder="1" applyAlignment="1">
      <alignment/>
    </xf>
    <xf numFmtId="4" fontId="4" fillId="0" borderId="13" xfId="42" applyNumberFormat="1" applyFont="1" applyBorder="1" applyAlignment="1">
      <alignment horizontal="right"/>
    </xf>
    <xf numFmtId="1" fontId="4" fillId="0" borderId="13" xfId="42" applyNumberFormat="1" applyFont="1" applyBorder="1" applyAlignment="1">
      <alignment/>
    </xf>
    <xf numFmtId="0" fontId="3" fillId="0" borderId="14" xfId="0" applyFont="1" applyBorder="1" applyAlignment="1">
      <alignment/>
    </xf>
    <xf numFmtId="0" fontId="0" fillId="37" borderId="0" xfId="0" applyFill="1" applyBorder="1" applyAlignment="1">
      <alignment/>
    </xf>
    <xf numFmtId="49" fontId="7" fillId="37" borderId="0" xfId="0" applyNumberFormat="1" applyFont="1" applyFill="1" applyBorder="1" applyAlignment="1">
      <alignment/>
    </xf>
    <xf numFmtId="4" fontId="5" fillId="37" borderId="0" xfId="42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22" fillId="0" borderId="13" xfId="0" applyFont="1" applyBorder="1" applyAlignment="1">
      <alignment horizontal="justify"/>
    </xf>
    <xf numFmtId="43" fontId="3" fillId="0" borderId="10" xfId="42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43" fontId="4" fillId="0" borderId="10" xfId="42" applyFont="1" applyBorder="1" applyAlignment="1">
      <alignment/>
    </xf>
    <xf numFmtId="0" fontId="3" fillId="0" borderId="0" xfId="0" applyFont="1" applyAlignment="1">
      <alignment/>
    </xf>
    <xf numFmtId="43" fontId="3" fillId="0" borderId="0" xfId="0" applyNumberFormat="1" applyFont="1" applyBorder="1" applyAlignment="1">
      <alignment/>
    </xf>
    <xf numFmtId="43" fontId="3" fillId="0" borderId="0" xfId="42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" fontId="3" fillId="0" borderId="0" xfId="0" applyNumberFormat="1" applyFont="1" applyBorder="1" applyAlignment="1">
      <alignment wrapText="1"/>
    </xf>
    <xf numFmtId="43" fontId="3" fillId="0" borderId="0" xfId="42" applyFont="1" applyBorder="1" applyAlignment="1">
      <alignment/>
    </xf>
    <xf numFmtId="0" fontId="3" fillId="39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4" fillId="39" borderId="10" xfId="0" applyFont="1" applyFill="1" applyBorder="1" applyAlignment="1">
      <alignment/>
    </xf>
    <xf numFmtId="49" fontId="6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26" fillId="39" borderId="10" xfId="0" applyNumberFormat="1" applyFont="1" applyFill="1" applyBorder="1" applyAlignment="1">
      <alignment/>
    </xf>
    <xf numFmtId="49" fontId="27" fillId="39" borderId="10" xfId="0" applyNumberFormat="1" applyFont="1" applyFill="1" applyBorder="1" applyAlignment="1">
      <alignment/>
    </xf>
    <xf numFmtId="4" fontId="3" fillId="39" borderId="10" xfId="42" applyNumberFormat="1" applyFont="1" applyFill="1" applyBorder="1" applyAlignment="1">
      <alignment/>
    </xf>
    <xf numFmtId="4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horizontal="right"/>
    </xf>
    <xf numFmtId="49" fontId="27" fillId="0" borderId="10" xfId="0" applyNumberFormat="1" applyFont="1" applyBorder="1" applyAlignment="1">
      <alignment/>
    </xf>
    <xf numFmtId="1" fontId="27" fillId="0" borderId="10" xfId="0" applyNumberFormat="1" applyFont="1" applyBorder="1" applyAlignment="1">
      <alignment/>
    </xf>
    <xf numFmtId="4" fontId="27" fillId="0" borderId="10" xfId="42" applyNumberFormat="1" applyFont="1" applyBorder="1" applyAlignment="1">
      <alignment/>
    </xf>
    <xf numFmtId="4" fontId="27" fillId="0" borderId="10" xfId="42" applyNumberFormat="1" applyFont="1" applyBorder="1" applyAlignment="1">
      <alignment/>
    </xf>
    <xf numFmtId="4" fontId="3" fillId="0" borderId="10" xfId="42" applyNumberFormat="1" applyFont="1" applyBorder="1" applyAlignment="1">
      <alignment/>
    </xf>
    <xf numFmtId="1" fontId="27" fillId="39" borderId="10" xfId="0" applyNumberFormat="1" applyFont="1" applyFill="1" applyBorder="1" applyAlignment="1">
      <alignment/>
    </xf>
    <xf numFmtId="4" fontId="27" fillId="39" borderId="10" xfId="42" applyNumberFormat="1" applyFont="1" applyFill="1" applyBorder="1" applyAlignment="1">
      <alignment/>
    </xf>
    <xf numFmtId="49" fontId="27" fillId="0" borderId="10" xfId="0" applyNumberFormat="1" applyFont="1" applyBorder="1" applyAlignment="1">
      <alignment/>
    </xf>
    <xf numFmtId="49" fontId="26" fillId="0" borderId="10" xfId="0" applyNumberFormat="1" applyFont="1" applyBorder="1" applyAlignment="1">
      <alignment/>
    </xf>
    <xf numFmtId="4" fontId="4" fillId="0" borderId="10" xfId="42" applyNumberFormat="1" applyFont="1" applyBorder="1" applyAlignment="1">
      <alignment/>
    </xf>
    <xf numFmtId="4" fontId="26" fillId="0" borderId="10" xfId="42" applyNumberFormat="1" applyFont="1" applyBorder="1" applyAlignment="1">
      <alignment/>
    </xf>
    <xf numFmtId="49" fontId="28" fillId="0" borderId="10" xfId="0" applyNumberFormat="1" applyFont="1" applyBorder="1" applyAlignment="1">
      <alignment/>
    </xf>
    <xf numFmtId="49" fontId="26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9" fontId="27" fillId="0" borderId="10" xfId="0" applyNumberFormat="1" applyFont="1" applyBorder="1" applyAlignment="1">
      <alignment wrapText="1"/>
    </xf>
    <xf numFmtId="49" fontId="27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4" fontId="3" fillId="0" borderId="13" xfId="42" applyNumberFormat="1" applyFont="1" applyBorder="1" applyAlignment="1">
      <alignment/>
    </xf>
    <xf numFmtId="4" fontId="27" fillId="0" borderId="13" xfId="42" applyNumberFormat="1" applyFont="1" applyBorder="1" applyAlignment="1">
      <alignment/>
    </xf>
    <xf numFmtId="49" fontId="26" fillId="39" borderId="0" xfId="0" applyNumberFormat="1" applyFont="1" applyFill="1" applyBorder="1" applyAlignment="1">
      <alignment/>
    </xf>
    <xf numFmtId="4" fontId="4" fillId="39" borderId="0" xfId="42" applyNumberFormat="1" applyFont="1" applyFill="1" applyBorder="1" applyAlignment="1">
      <alignment/>
    </xf>
    <xf numFmtId="4" fontId="26" fillId="39" borderId="0" xfId="42" applyNumberFormat="1" applyFont="1" applyFill="1" applyBorder="1" applyAlignment="1">
      <alignment/>
    </xf>
    <xf numFmtId="49" fontId="26" fillId="39" borderId="0" xfId="0" applyNumberFormat="1" applyFont="1" applyFill="1" applyBorder="1" applyAlignment="1">
      <alignment/>
    </xf>
    <xf numFmtId="1" fontId="26" fillId="39" borderId="10" xfId="0" applyNumberFormat="1" applyFont="1" applyFill="1" applyBorder="1" applyAlignment="1">
      <alignment/>
    </xf>
    <xf numFmtId="4" fontId="4" fillId="39" borderId="10" xfId="42" applyNumberFormat="1" applyFont="1" applyFill="1" applyBorder="1" applyAlignment="1">
      <alignment/>
    </xf>
    <xf numFmtId="4" fontId="26" fillId="39" borderId="10" xfId="42" applyNumberFormat="1" applyFont="1" applyFill="1" applyBorder="1" applyAlignment="1">
      <alignment/>
    </xf>
    <xf numFmtId="49" fontId="26" fillId="0" borderId="13" xfId="0" applyNumberFormat="1" applyFont="1" applyBorder="1" applyAlignment="1">
      <alignment/>
    </xf>
    <xf numFmtId="1" fontId="26" fillId="39" borderId="10" xfId="0" applyNumberFormat="1" applyFont="1" applyFill="1" applyBorder="1" applyAlignment="1">
      <alignment horizontal="right"/>
    </xf>
    <xf numFmtId="1" fontId="27" fillId="39" borderId="10" xfId="0" applyNumberFormat="1" applyFont="1" applyFill="1" applyBorder="1" applyAlignment="1">
      <alignment horizontal="right"/>
    </xf>
    <xf numFmtId="0" fontId="4" fillId="39" borderId="10" xfId="0" applyFont="1" applyFill="1" applyBorder="1" applyAlignment="1">
      <alignment/>
    </xf>
    <xf numFmtId="0" fontId="3" fillId="39" borderId="10" xfId="0" applyFont="1" applyFill="1" applyBorder="1" applyAlignment="1">
      <alignment/>
    </xf>
    <xf numFmtId="49" fontId="26" fillId="18" borderId="10" xfId="0" applyNumberFormat="1" applyFont="1" applyFill="1" applyBorder="1" applyAlignment="1">
      <alignment/>
    </xf>
    <xf numFmtId="4" fontId="4" fillId="18" borderId="10" xfId="42" applyNumberFormat="1" applyFont="1" applyFill="1" applyBorder="1" applyAlignment="1">
      <alignment/>
    </xf>
    <xf numFmtId="4" fontId="26" fillId="18" borderId="10" xfId="42" applyNumberFormat="1" applyFont="1" applyFill="1" applyBorder="1" applyAlignment="1">
      <alignment/>
    </xf>
    <xf numFmtId="49" fontId="26" fillId="12" borderId="10" xfId="0" applyNumberFormat="1" applyFont="1" applyFill="1" applyBorder="1" applyAlignment="1">
      <alignment/>
    </xf>
    <xf numFmtId="49" fontId="27" fillId="12" borderId="10" xfId="0" applyNumberFormat="1" applyFont="1" applyFill="1" applyBorder="1" applyAlignment="1">
      <alignment/>
    </xf>
    <xf numFmtId="1" fontId="26" fillId="12" borderId="10" xfId="0" applyNumberFormat="1" applyFont="1" applyFill="1" applyBorder="1" applyAlignment="1">
      <alignment/>
    </xf>
    <xf numFmtId="4" fontId="4" fillId="12" borderId="10" xfId="42" applyNumberFormat="1" applyFont="1" applyFill="1" applyBorder="1" applyAlignment="1">
      <alignment/>
    </xf>
    <xf numFmtId="4" fontId="26" fillId="12" borderId="10" xfId="42" applyNumberFormat="1" applyFont="1" applyFill="1" applyBorder="1" applyAlignment="1">
      <alignment/>
    </xf>
    <xf numFmtId="49" fontId="26" fillId="12" borderId="10" xfId="0" applyNumberFormat="1" applyFont="1" applyFill="1" applyBorder="1" applyAlignment="1">
      <alignment/>
    </xf>
    <xf numFmtId="0" fontId="4" fillId="12" borderId="10" xfId="0" applyFont="1" applyFill="1" applyBorder="1" applyAlignment="1">
      <alignment/>
    </xf>
    <xf numFmtId="0" fontId="4" fillId="12" borderId="10" xfId="0" applyFont="1" applyFill="1" applyBorder="1" applyAlignment="1">
      <alignment/>
    </xf>
    <xf numFmtId="0" fontId="4" fillId="6" borderId="10" xfId="0" applyFont="1" applyFill="1" applyBorder="1" applyAlignment="1">
      <alignment/>
    </xf>
    <xf numFmtId="0" fontId="3" fillId="6" borderId="10" xfId="0" applyFont="1" applyFill="1" applyBorder="1" applyAlignment="1">
      <alignment/>
    </xf>
    <xf numFmtId="4" fontId="3" fillId="6" borderId="10" xfId="42" applyNumberFormat="1" applyFont="1" applyFill="1" applyBorder="1" applyAlignment="1">
      <alignment/>
    </xf>
    <xf numFmtId="4" fontId="26" fillId="6" borderId="10" xfId="42" applyNumberFormat="1" applyFont="1" applyFill="1" applyBorder="1" applyAlignment="1">
      <alignment/>
    </xf>
    <xf numFmtId="0" fontId="4" fillId="6" borderId="10" xfId="0" applyFont="1" applyFill="1" applyBorder="1" applyAlignment="1">
      <alignment/>
    </xf>
    <xf numFmtId="4" fontId="4" fillId="6" borderId="10" xfId="42" applyNumberFormat="1" applyFont="1" applyFill="1" applyBorder="1" applyAlignment="1">
      <alignment/>
    </xf>
    <xf numFmtId="0" fontId="4" fillId="18" borderId="10" xfId="0" applyFont="1" applyFill="1" applyBorder="1" applyAlignment="1">
      <alignment/>
    </xf>
    <xf numFmtId="0" fontId="4" fillId="18" borderId="10" xfId="0" applyFont="1" applyFill="1" applyBorder="1" applyAlignment="1">
      <alignment/>
    </xf>
    <xf numFmtId="49" fontId="26" fillId="6" borderId="10" xfId="0" applyNumberFormat="1" applyFont="1" applyFill="1" applyBorder="1" applyAlignment="1">
      <alignment/>
    </xf>
    <xf numFmtId="49" fontId="26" fillId="6" borderId="10" xfId="0" applyNumberFormat="1" applyFont="1" applyFill="1" applyBorder="1" applyAlignment="1">
      <alignment/>
    </xf>
    <xf numFmtId="1" fontId="26" fillId="6" borderId="10" xfId="0" applyNumberFormat="1" applyFont="1" applyFill="1" applyBorder="1" applyAlignment="1">
      <alignment/>
    </xf>
    <xf numFmtId="4" fontId="26" fillId="6" borderId="10" xfId="42" applyNumberFormat="1" applyFont="1" applyFill="1" applyBorder="1" applyAlignment="1">
      <alignment/>
    </xf>
    <xf numFmtId="0" fontId="4" fillId="39" borderId="0" xfId="0" applyFont="1" applyFill="1" applyBorder="1" applyAlignment="1">
      <alignment/>
    </xf>
    <xf numFmtId="4" fontId="27" fillId="6" borderId="10" xfId="42" applyNumberFormat="1" applyFont="1" applyFill="1" applyBorder="1" applyAlignment="1">
      <alignment/>
    </xf>
    <xf numFmtId="49" fontId="26" fillId="39" borderId="10" xfId="0" applyNumberFormat="1" applyFont="1" applyFill="1" applyBorder="1" applyAlignment="1">
      <alignment wrapText="1"/>
    </xf>
    <xf numFmtId="49" fontId="26" fillId="39" borderId="10" xfId="0" applyNumberFormat="1" applyFont="1" applyFill="1" applyBorder="1" applyAlignment="1">
      <alignment/>
    </xf>
    <xf numFmtId="49" fontId="26" fillId="6" borderId="10" xfId="0" applyNumberFormat="1" applyFont="1" applyFill="1" applyBorder="1" applyAlignment="1">
      <alignment wrapText="1"/>
    </xf>
    <xf numFmtId="49" fontId="26" fillId="39" borderId="0" xfId="0" applyNumberFormat="1" applyFont="1" applyFill="1" applyBorder="1" applyAlignment="1">
      <alignment wrapText="1"/>
    </xf>
    <xf numFmtId="49" fontId="27" fillId="39" borderId="10" xfId="0" applyNumberFormat="1" applyFont="1" applyFill="1" applyBorder="1" applyAlignment="1">
      <alignment wrapText="1"/>
    </xf>
    <xf numFmtId="49" fontId="27" fillId="39" borderId="10" xfId="0" applyNumberFormat="1" applyFont="1" applyFill="1" applyBorder="1" applyAlignment="1">
      <alignment/>
    </xf>
    <xf numFmtId="43" fontId="4" fillId="18" borderId="10" xfId="0" applyNumberFormat="1" applyFont="1" applyFill="1" applyBorder="1" applyAlignment="1">
      <alignment/>
    </xf>
    <xf numFmtId="1" fontId="4" fillId="18" borderId="10" xfId="0" applyNumberFormat="1" applyFont="1" applyFill="1" applyBorder="1" applyAlignment="1">
      <alignment/>
    </xf>
    <xf numFmtId="4" fontId="4" fillId="18" borderId="10" xfId="0" applyNumberFormat="1" applyFont="1" applyFill="1" applyBorder="1" applyAlignment="1">
      <alignment/>
    </xf>
    <xf numFmtId="0" fontId="21" fillId="18" borderId="10" xfId="0" applyFont="1" applyFill="1" applyBorder="1" applyAlignment="1">
      <alignment/>
    </xf>
    <xf numFmtId="4" fontId="21" fillId="18" borderId="10" xfId="0" applyNumberFormat="1" applyFont="1" applyFill="1" applyBorder="1" applyAlignment="1">
      <alignment/>
    </xf>
    <xf numFmtId="0" fontId="0" fillId="18" borderId="10" xfId="0" applyFont="1" applyFill="1" applyBorder="1" applyAlignment="1">
      <alignment/>
    </xf>
    <xf numFmtId="4" fontId="3" fillId="18" borderId="10" xfId="0" applyNumberFormat="1" applyFont="1" applyFill="1" applyBorder="1" applyAlignment="1">
      <alignment/>
    </xf>
    <xf numFmtId="0" fontId="0" fillId="39" borderId="10" xfId="0" applyFont="1" applyFill="1" applyBorder="1" applyAlignment="1">
      <alignment/>
    </xf>
    <xf numFmtId="4" fontId="3" fillId="39" borderId="10" xfId="0" applyNumberFormat="1" applyFont="1" applyFill="1" applyBorder="1" applyAlignment="1">
      <alignment/>
    </xf>
    <xf numFmtId="4" fontId="0" fillId="39" borderId="10" xfId="0" applyNumberFormat="1" applyFont="1" applyFill="1" applyBorder="1" applyAlignment="1">
      <alignment/>
    </xf>
    <xf numFmtId="0" fontId="3" fillId="5" borderId="10" xfId="0" applyFont="1" applyFill="1" applyBorder="1" applyAlignment="1">
      <alignment/>
    </xf>
    <xf numFmtId="4" fontId="3" fillId="5" borderId="10" xfId="0" applyNumberFormat="1" applyFont="1" applyFill="1" applyBorder="1" applyAlignment="1">
      <alignment/>
    </xf>
    <xf numFmtId="0" fontId="3" fillId="18" borderId="10" xfId="0" applyFont="1" applyFill="1" applyBorder="1" applyAlignment="1">
      <alignment/>
    </xf>
    <xf numFmtId="4" fontId="0" fillId="18" borderId="10" xfId="0" applyNumberFormat="1" applyFont="1" applyFill="1" applyBorder="1" applyAlignment="1">
      <alignment/>
    </xf>
    <xf numFmtId="49" fontId="27" fillId="10" borderId="10" xfId="0" applyNumberFormat="1" applyFont="1" applyFill="1" applyBorder="1" applyAlignment="1">
      <alignment wrapText="1"/>
    </xf>
    <xf numFmtId="49" fontId="27" fillId="10" borderId="10" xfId="0" applyNumberFormat="1" applyFont="1" applyFill="1" applyBorder="1" applyAlignment="1">
      <alignment/>
    </xf>
    <xf numFmtId="1" fontId="27" fillId="10" borderId="10" xfId="0" applyNumberFormat="1" applyFont="1" applyFill="1" applyBorder="1" applyAlignment="1">
      <alignment/>
    </xf>
    <xf numFmtId="4" fontId="27" fillId="10" borderId="10" xfId="42" applyNumberFormat="1" applyFont="1" applyFill="1" applyBorder="1" applyAlignment="1">
      <alignment/>
    </xf>
    <xf numFmtId="4" fontId="27" fillId="10" borderId="10" xfId="42" applyNumberFormat="1" applyFont="1" applyFill="1" applyBorder="1" applyAlignment="1">
      <alignment/>
    </xf>
    <xf numFmtId="49" fontId="27" fillId="10" borderId="10" xfId="0" applyNumberFormat="1" applyFont="1" applyFill="1" applyBorder="1" applyAlignment="1">
      <alignment/>
    </xf>
    <xf numFmtId="4" fontId="3" fillId="10" borderId="10" xfId="42" applyNumberFormat="1" applyFont="1" applyFill="1" applyBorder="1" applyAlignment="1">
      <alignment/>
    </xf>
    <xf numFmtId="4" fontId="3" fillId="5" borderId="10" xfId="42" applyNumberFormat="1" applyFont="1" applyFill="1" applyBorder="1" applyAlignment="1">
      <alignment/>
    </xf>
    <xf numFmtId="49" fontId="27" fillId="7" borderId="10" xfId="0" applyNumberFormat="1" applyFont="1" applyFill="1" applyBorder="1" applyAlignment="1">
      <alignment/>
    </xf>
    <xf numFmtId="49" fontId="27" fillId="7" borderId="10" xfId="0" applyNumberFormat="1" applyFont="1" applyFill="1" applyBorder="1" applyAlignment="1">
      <alignment/>
    </xf>
    <xf numFmtId="1" fontId="27" fillId="7" borderId="10" xfId="0" applyNumberFormat="1" applyFont="1" applyFill="1" applyBorder="1" applyAlignment="1">
      <alignment/>
    </xf>
    <xf numFmtId="4" fontId="3" fillId="7" borderId="10" xfId="42" applyNumberFormat="1" applyFont="1" applyFill="1" applyBorder="1" applyAlignment="1">
      <alignment/>
    </xf>
    <xf numFmtId="4" fontId="27" fillId="7" borderId="10" xfId="42" applyNumberFormat="1" applyFont="1" applyFill="1" applyBorder="1" applyAlignment="1">
      <alignment/>
    </xf>
    <xf numFmtId="1" fontId="27" fillId="10" borderId="10" xfId="0" applyNumberFormat="1" applyFont="1" applyFill="1" applyBorder="1" applyAlignment="1">
      <alignment horizontal="right"/>
    </xf>
    <xf numFmtId="0" fontId="3" fillId="10" borderId="10" xfId="0" applyFont="1" applyFill="1" applyBorder="1" applyAlignment="1">
      <alignment/>
    </xf>
    <xf numFmtId="4" fontId="27" fillId="7" borderId="10" xfId="42" applyNumberFormat="1" applyFont="1" applyFill="1" applyBorder="1" applyAlignment="1">
      <alignment/>
    </xf>
    <xf numFmtId="0" fontId="3" fillId="10" borderId="10" xfId="0" applyFont="1" applyFill="1" applyBorder="1" applyAlignment="1">
      <alignment/>
    </xf>
    <xf numFmtId="4" fontId="26" fillId="10" borderId="10" xfId="42" applyNumberFormat="1" applyFont="1" applyFill="1" applyBorder="1" applyAlignment="1">
      <alignment/>
    </xf>
    <xf numFmtId="49" fontId="27" fillId="7" borderId="10" xfId="0" applyNumberFormat="1" applyFont="1" applyFill="1" applyBorder="1" applyAlignment="1">
      <alignment wrapText="1"/>
    </xf>
    <xf numFmtId="4" fontId="3" fillId="10" borderId="10" xfId="0" applyNumberFormat="1" applyFont="1" applyFill="1" applyBorder="1" applyAlignment="1">
      <alignment/>
    </xf>
    <xf numFmtId="4" fontId="3" fillId="0" borderId="0" xfId="42" applyNumberFormat="1" applyFont="1" applyAlignment="1">
      <alignment/>
    </xf>
    <xf numFmtId="4" fontId="3" fillId="0" borderId="0" xfId="0" applyNumberFormat="1" applyFont="1" applyAlignment="1">
      <alignment/>
    </xf>
    <xf numFmtId="4" fontId="3" fillId="11" borderId="10" xfId="42" applyNumberFormat="1" applyFont="1" applyFill="1" applyBorder="1" applyAlignment="1">
      <alignment/>
    </xf>
    <xf numFmtId="4" fontId="3" fillId="10" borderId="10" xfId="42" applyNumberFormat="1" applyFont="1" applyFill="1" applyBorder="1" applyAlignment="1">
      <alignment/>
    </xf>
    <xf numFmtId="4" fontId="3" fillId="7" borderId="10" xfId="42" applyNumberFormat="1" applyFont="1" applyFill="1" applyBorder="1" applyAlignment="1">
      <alignment/>
    </xf>
    <xf numFmtId="4" fontId="3" fillId="16" borderId="0" xfId="0" applyNumberFormat="1" applyFont="1" applyFill="1" applyAlignment="1">
      <alignment/>
    </xf>
    <xf numFmtId="4" fontId="3" fillId="7" borderId="0" xfId="0" applyNumberFormat="1" applyFont="1" applyFill="1" applyAlignment="1">
      <alignment/>
    </xf>
    <xf numFmtId="0" fontId="3" fillId="39" borderId="0" xfId="0" applyFont="1" applyFill="1" applyAlignment="1">
      <alignment/>
    </xf>
    <xf numFmtId="4" fontId="3" fillId="10" borderId="0" xfId="0" applyNumberFormat="1" applyFont="1" applyFill="1" applyAlignment="1">
      <alignment/>
    </xf>
    <xf numFmtId="4" fontId="3" fillId="39" borderId="0" xfId="0" applyNumberFormat="1" applyFont="1" applyFill="1" applyAlignment="1">
      <alignment/>
    </xf>
    <xf numFmtId="0" fontId="3" fillId="5" borderId="10" xfId="0" applyFont="1" applyFill="1" applyBorder="1" applyAlignment="1">
      <alignment/>
    </xf>
    <xf numFmtId="4" fontId="26" fillId="5" borderId="10" xfId="42" applyNumberFormat="1" applyFont="1" applyFill="1" applyBorder="1" applyAlignment="1">
      <alignment/>
    </xf>
    <xf numFmtId="4" fontId="4" fillId="0" borderId="10" xfId="42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3" fillId="0" borderId="0" xfId="0" applyNumberFormat="1" applyFont="1" applyFill="1" applyBorder="1" applyAlignment="1">
      <alignment/>
    </xf>
    <xf numFmtId="0" fontId="3" fillId="39" borderId="10" xfId="0" applyFont="1" applyFill="1" applyBorder="1" applyAlignment="1">
      <alignment/>
    </xf>
    <xf numFmtId="0" fontId="3" fillId="39" borderId="10" xfId="0" applyFont="1" applyFill="1" applyBorder="1" applyAlignment="1">
      <alignment wrapText="1"/>
    </xf>
    <xf numFmtId="4" fontId="3" fillId="39" borderId="10" xfId="0" applyNumberFormat="1" applyFont="1" applyFill="1" applyBorder="1" applyAlignment="1">
      <alignment/>
    </xf>
    <xf numFmtId="0" fontId="3" fillId="39" borderId="10" xfId="0" applyFont="1" applyFill="1" applyBorder="1" applyAlignment="1">
      <alignment wrapText="1"/>
    </xf>
    <xf numFmtId="0" fontId="3" fillId="39" borderId="0" xfId="0" applyFont="1" applyFill="1" applyBorder="1" applyAlignment="1">
      <alignment/>
    </xf>
    <xf numFmtId="0" fontId="3" fillId="0" borderId="0" xfId="0" applyFont="1" applyAlignment="1">
      <alignment wrapText="1"/>
    </xf>
    <xf numFmtId="4" fontId="3" fillId="39" borderId="0" xfId="0" applyNumberFormat="1" applyFont="1" applyFill="1" applyBorder="1" applyAlignment="1">
      <alignment/>
    </xf>
    <xf numFmtId="4" fontId="3" fillId="1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4" fontId="4" fillId="0" borderId="0" xfId="0" applyNumberFormat="1" applyFont="1" applyBorder="1" applyAlignment="1">
      <alignment horizontal="left"/>
    </xf>
    <xf numFmtId="4" fontId="3" fillId="0" borderId="0" xfId="42" applyNumberFormat="1" applyFont="1" applyBorder="1" applyAlignment="1">
      <alignment/>
    </xf>
    <xf numFmtId="4" fontId="3" fillId="39" borderId="0" xfId="42" applyNumberFormat="1" applyFont="1" applyFill="1" applyBorder="1" applyAlignment="1">
      <alignment/>
    </xf>
    <xf numFmtId="4" fontId="4" fillId="39" borderId="0" xfId="42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4" fontId="4" fillId="39" borderId="10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wrapText="1"/>
    </xf>
    <xf numFmtId="0" fontId="4" fillId="0" borderId="1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/>
    </xf>
    <xf numFmtId="0" fontId="27" fillId="0" borderId="10" xfId="0" applyNumberFormat="1" applyFont="1" applyBorder="1" applyAlignment="1">
      <alignment/>
    </xf>
    <xf numFmtId="0" fontId="27" fillId="0" borderId="10" xfId="0" applyNumberFormat="1" applyFont="1" applyBorder="1" applyAlignment="1">
      <alignment/>
    </xf>
    <xf numFmtId="0" fontId="27" fillId="0" borderId="10" xfId="0" applyNumberFormat="1" applyFont="1" applyBorder="1" applyAlignment="1">
      <alignment wrapText="1"/>
    </xf>
    <xf numFmtId="0" fontId="26" fillId="39" borderId="10" xfId="0" applyNumberFormat="1" applyFont="1" applyFill="1" applyBorder="1" applyAlignment="1">
      <alignment/>
    </xf>
    <xf numFmtId="0" fontId="26" fillId="0" borderId="10" xfId="0" applyNumberFormat="1" applyFont="1" applyBorder="1" applyAlignment="1">
      <alignment/>
    </xf>
    <xf numFmtId="0" fontId="27" fillId="39" borderId="10" xfId="0" applyNumberFormat="1" applyFont="1" applyFill="1" applyBorder="1" applyAlignment="1">
      <alignment/>
    </xf>
    <xf numFmtId="0" fontId="27" fillId="39" borderId="10" xfId="0" applyNumberFormat="1" applyFont="1" applyFill="1" applyBorder="1" applyAlignment="1">
      <alignment/>
    </xf>
    <xf numFmtId="0" fontId="26" fillId="0" borderId="13" xfId="0" applyNumberFormat="1" applyFont="1" applyBorder="1" applyAlignment="1">
      <alignment/>
    </xf>
    <xf numFmtId="0" fontId="27" fillId="0" borderId="13" xfId="0" applyNumberFormat="1" applyFont="1" applyBorder="1" applyAlignment="1">
      <alignment/>
    </xf>
    <xf numFmtId="0" fontId="3" fillId="0" borderId="13" xfId="0" applyNumberFormat="1" applyFont="1" applyBorder="1" applyAlignment="1">
      <alignment/>
    </xf>
    <xf numFmtId="0" fontId="26" fillId="39" borderId="10" xfId="0" applyNumberFormat="1" applyFont="1" applyFill="1" applyBorder="1" applyAlignment="1">
      <alignment horizontal="right"/>
    </xf>
    <xf numFmtId="0" fontId="26" fillId="39" borderId="10" xfId="0" applyNumberFormat="1" applyFont="1" applyFill="1" applyBorder="1" applyAlignment="1">
      <alignment/>
    </xf>
    <xf numFmtId="0" fontId="27" fillId="39" borderId="10" xfId="0" applyNumberFormat="1" applyFont="1" applyFill="1" applyBorder="1" applyAlignment="1">
      <alignment horizontal="right"/>
    </xf>
    <xf numFmtId="0" fontId="26" fillId="0" borderId="10" xfId="0" applyNumberFormat="1" applyFont="1" applyBorder="1" applyAlignment="1">
      <alignment/>
    </xf>
    <xf numFmtId="0" fontId="4" fillId="6" borderId="10" xfId="0" applyNumberFormat="1" applyFont="1" applyFill="1" applyBorder="1" applyAlignment="1">
      <alignment/>
    </xf>
    <xf numFmtId="0" fontId="3" fillId="6" borderId="10" xfId="0" applyNumberFormat="1" applyFont="1" applyFill="1" applyBorder="1" applyAlignment="1">
      <alignment/>
    </xf>
    <xf numFmtId="0" fontId="4" fillId="39" borderId="10" xfId="0" applyNumberFormat="1" applyFont="1" applyFill="1" applyBorder="1" applyAlignment="1">
      <alignment/>
    </xf>
    <xf numFmtId="0" fontId="3" fillId="39" borderId="10" xfId="0" applyNumberFormat="1" applyFont="1" applyFill="1" applyBorder="1" applyAlignment="1">
      <alignment/>
    </xf>
    <xf numFmtId="0" fontId="3" fillId="5" borderId="10" xfId="0" applyNumberFormat="1" applyFont="1" applyFill="1" applyBorder="1" applyAlignment="1">
      <alignment/>
    </xf>
    <xf numFmtId="0" fontId="3" fillId="5" borderId="10" xfId="0" applyNumberFormat="1" applyFont="1" applyFill="1" applyBorder="1" applyAlignment="1">
      <alignment/>
    </xf>
    <xf numFmtId="0" fontId="3" fillId="39" borderId="10" xfId="0" applyNumberFormat="1" applyFont="1" applyFill="1" applyBorder="1" applyAlignment="1">
      <alignment/>
    </xf>
    <xf numFmtId="0" fontId="4" fillId="6" borderId="10" xfId="0" applyNumberFormat="1" applyFont="1" applyFill="1" applyBorder="1" applyAlignment="1">
      <alignment/>
    </xf>
    <xf numFmtId="0" fontId="4" fillId="39" borderId="10" xfId="0" applyNumberFormat="1" applyFont="1" applyFill="1" applyBorder="1" applyAlignment="1">
      <alignment/>
    </xf>
    <xf numFmtId="0" fontId="28" fillId="0" borderId="10" xfId="0" applyNumberFormat="1" applyFont="1" applyBorder="1" applyAlignment="1">
      <alignment/>
    </xf>
    <xf numFmtId="0" fontId="26" fillId="6" borderId="10" xfId="0" applyNumberFormat="1" applyFont="1" applyFill="1" applyBorder="1" applyAlignment="1">
      <alignment/>
    </xf>
    <xf numFmtId="0" fontId="26" fillId="6" borderId="10" xfId="0" applyNumberFormat="1" applyFont="1" applyFill="1" applyBorder="1" applyAlignment="1">
      <alignment/>
    </xf>
    <xf numFmtId="0" fontId="26" fillId="6" borderId="10" xfId="0" applyNumberFormat="1" applyFont="1" applyFill="1" applyBorder="1" applyAlignment="1">
      <alignment wrapText="1"/>
    </xf>
    <xf numFmtId="0" fontId="26" fillId="39" borderId="10" xfId="0" applyNumberFormat="1" applyFont="1" applyFill="1" applyBorder="1" applyAlignment="1">
      <alignment wrapText="1"/>
    </xf>
    <xf numFmtId="0" fontId="27" fillId="39" borderId="10" xfId="0" applyNumberFormat="1" applyFont="1" applyFill="1" applyBorder="1" applyAlignment="1">
      <alignment wrapText="1"/>
    </xf>
    <xf numFmtId="0" fontId="0" fillId="39" borderId="10" xfId="0" applyNumberFormat="1" applyFont="1" applyFill="1" applyBorder="1" applyAlignment="1">
      <alignment/>
    </xf>
    <xf numFmtId="0" fontId="4" fillId="0" borderId="0" xfId="0" applyNumberFormat="1" applyFont="1" applyAlignment="1">
      <alignment/>
    </xf>
    <xf numFmtId="2" fontId="3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wrapText="1"/>
    </xf>
    <xf numFmtId="4" fontId="4" fillId="0" borderId="10" xfId="0" applyNumberFormat="1" applyFont="1" applyBorder="1" applyAlignment="1">
      <alignment wrapText="1"/>
    </xf>
    <xf numFmtId="0" fontId="26" fillId="40" borderId="10" xfId="0" applyNumberFormat="1" applyFont="1" applyFill="1" applyBorder="1" applyAlignment="1">
      <alignment/>
    </xf>
    <xf numFmtId="0" fontId="27" fillId="40" borderId="10" xfId="0" applyNumberFormat="1" applyFont="1" applyFill="1" applyBorder="1" applyAlignment="1">
      <alignment/>
    </xf>
    <xf numFmtId="0" fontId="26" fillId="40" borderId="10" xfId="0" applyNumberFormat="1" applyFont="1" applyFill="1" applyBorder="1" applyAlignment="1">
      <alignment/>
    </xf>
    <xf numFmtId="4" fontId="4" fillId="40" borderId="10" xfId="42" applyNumberFormat="1" applyFont="1" applyFill="1" applyBorder="1" applyAlignment="1">
      <alignment/>
    </xf>
    <xf numFmtId="4" fontId="26" fillId="40" borderId="10" xfId="42" applyNumberFormat="1" applyFont="1" applyFill="1" applyBorder="1" applyAlignment="1">
      <alignment/>
    </xf>
    <xf numFmtId="0" fontId="4" fillId="40" borderId="10" xfId="0" applyNumberFormat="1" applyFont="1" applyFill="1" applyBorder="1" applyAlignment="1">
      <alignment/>
    </xf>
    <xf numFmtId="0" fontId="4" fillId="40" borderId="10" xfId="0" applyNumberFormat="1" applyFont="1" applyFill="1" applyBorder="1" applyAlignment="1">
      <alignment/>
    </xf>
    <xf numFmtId="2" fontId="4" fillId="40" borderId="10" xfId="0" applyNumberFormat="1" applyFont="1" applyFill="1" applyBorder="1" applyAlignment="1">
      <alignment/>
    </xf>
    <xf numFmtId="2" fontId="4" fillId="40" borderId="10" xfId="0" applyNumberFormat="1" applyFont="1" applyFill="1" applyBorder="1" applyAlignment="1">
      <alignment/>
    </xf>
    <xf numFmtId="2" fontId="4" fillId="40" borderId="10" xfId="42" applyNumberFormat="1" applyFont="1" applyFill="1" applyBorder="1" applyAlignment="1">
      <alignment/>
    </xf>
    <xf numFmtId="4" fontId="4" fillId="40" borderId="10" xfId="0" applyNumberFormat="1" applyFont="1" applyFill="1" applyBorder="1" applyAlignment="1">
      <alignment/>
    </xf>
    <xf numFmtId="0" fontId="0" fillId="40" borderId="10" xfId="0" applyNumberFormat="1" applyFont="1" applyFill="1" applyBorder="1" applyAlignment="1">
      <alignment/>
    </xf>
    <xf numFmtId="4" fontId="0" fillId="40" borderId="10" xfId="0" applyNumberFormat="1" applyFont="1" applyFill="1" applyBorder="1" applyAlignment="1">
      <alignment/>
    </xf>
    <xf numFmtId="0" fontId="3" fillId="40" borderId="10" xfId="0" applyNumberFormat="1" applyFont="1" applyFill="1" applyBorder="1" applyAlignment="1">
      <alignment/>
    </xf>
    <xf numFmtId="4" fontId="3" fillId="40" borderId="10" xfId="0" applyNumberFormat="1" applyFont="1" applyFill="1" applyBorder="1" applyAlignment="1">
      <alignment/>
    </xf>
    <xf numFmtId="0" fontId="21" fillId="40" borderId="10" xfId="0" applyNumberFormat="1" applyFont="1" applyFill="1" applyBorder="1" applyAlignment="1">
      <alignment/>
    </xf>
    <xf numFmtId="4" fontId="21" fillId="4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21" fillId="0" borderId="10" xfId="0" applyFont="1" applyBorder="1" applyAlignment="1">
      <alignment/>
    </xf>
    <xf numFmtId="0" fontId="4" fillId="39" borderId="0" xfId="0" applyFont="1" applyFill="1" applyAlignment="1">
      <alignment/>
    </xf>
    <xf numFmtId="0" fontId="4" fillId="0" borderId="12" xfId="0" applyFont="1" applyBorder="1" applyAlignment="1">
      <alignment wrapText="1"/>
    </xf>
    <xf numFmtId="4" fontId="3" fillId="0" borderId="12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3" fillId="0" borderId="12" xfId="0" applyNumberFormat="1" applyFont="1" applyFill="1" applyBorder="1" applyAlignment="1">
      <alignment/>
    </xf>
    <xf numFmtId="0" fontId="3" fillId="0" borderId="16" xfId="0" applyFont="1" applyFill="1" applyBorder="1" applyAlignment="1">
      <alignment wrapText="1"/>
    </xf>
    <xf numFmtId="4" fontId="3" fillId="0" borderId="0" xfId="0" applyNumberFormat="1" applyFont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39" borderId="0" xfId="0" applyFont="1" applyFill="1" applyAlignment="1">
      <alignment/>
    </xf>
    <xf numFmtId="0" fontId="4" fillId="0" borderId="0" xfId="0" applyFont="1" applyFill="1" applyBorder="1" applyAlignment="1">
      <alignment/>
    </xf>
    <xf numFmtId="4" fontId="4" fillId="0" borderId="0" xfId="0" applyNumberFormat="1" applyFont="1" applyBorder="1" applyAlignment="1">
      <alignment/>
    </xf>
    <xf numFmtId="4" fontId="3" fillId="41" borderId="10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43" fontId="3" fillId="39" borderId="10" xfId="42" applyFont="1" applyFill="1" applyBorder="1" applyAlignment="1">
      <alignment/>
    </xf>
    <xf numFmtId="43" fontId="4" fillId="0" borderId="10" xfId="42" applyFont="1" applyBorder="1" applyAlignment="1">
      <alignment/>
    </xf>
    <xf numFmtId="43" fontId="3" fillId="0" borderId="10" xfId="42" applyFont="1" applyBorder="1" applyAlignment="1">
      <alignment/>
    </xf>
    <xf numFmtId="0" fontId="4" fillId="0" borderId="10" xfId="0" applyFont="1" applyBorder="1" applyAlignment="1">
      <alignment/>
    </xf>
    <xf numFmtId="43" fontId="4" fillId="39" borderId="10" xfId="42" applyFont="1" applyFill="1" applyBorder="1" applyAlignment="1">
      <alignment/>
    </xf>
    <xf numFmtId="0" fontId="3" fillId="0" borderId="13" xfId="0" applyFont="1" applyBorder="1" applyAlignment="1">
      <alignment wrapText="1"/>
    </xf>
    <xf numFmtId="0" fontId="0" fillId="0" borderId="10" xfId="0" applyBorder="1" applyAlignment="1">
      <alignment wrapText="1"/>
    </xf>
    <xf numFmtId="43" fontId="3" fillId="0" borderId="13" xfId="42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NumberFormat="1" applyFont="1" applyAlignment="1">
      <alignment horizontal="center" wrapText="1"/>
    </xf>
    <xf numFmtId="4" fontId="3" fillId="41" borderId="12" xfId="0" applyNumberFormat="1" applyFont="1" applyFill="1" applyBorder="1" applyAlignment="1">
      <alignment horizontal="center"/>
    </xf>
    <xf numFmtId="4" fontId="3" fillId="41" borderId="11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right"/>
    </xf>
    <xf numFmtId="4" fontId="3" fillId="39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3" fillId="39" borderId="0" xfId="0" applyNumberFormat="1" applyFont="1" applyFill="1" applyBorder="1" applyAlignment="1">
      <alignment horizontal="center"/>
    </xf>
    <xf numFmtId="4" fontId="3" fillId="39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8"/>
  <sheetViews>
    <sheetView zoomScalePageLayoutView="0" workbookViewId="0" topLeftCell="A1">
      <selection activeCell="B788" sqref="B788"/>
    </sheetView>
  </sheetViews>
  <sheetFormatPr defaultColWidth="9.140625" defaultRowHeight="12.75"/>
  <cols>
    <col min="1" max="1" width="4.7109375" style="0" customWidth="1"/>
    <col min="2" max="2" width="43.7109375" style="1" customWidth="1"/>
    <col min="3" max="3" width="7.28125" style="0" customWidth="1"/>
    <col min="4" max="4" width="4.7109375" style="0" customWidth="1"/>
    <col min="5" max="5" width="10.7109375" style="0" customWidth="1"/>
    <col min="6" max="6" width="10.57421875" style="0" customWidth="1"/>
    <col min="7" max="7" width="4.57421875" style="0" customWidth="1"/>
    <col min="8" max="8" width="15.57421875" style="0" customWidth="1"/>
  </cols>
  <sheetData>
    <row r="1" spans="1:9" ht="12.75">
      <c r="A1" s="3"/>
      <c r="B1" s="43" t="s">
        <v>316</v>
      </c>
      <c r="C1" s="12"/>
      <c r="D1" s="12"/>
      <c r="E1" s="12"/>
      <c r="F1" s="12"/>
      <c r="G1" s="3"/>
      <c r="H1" s="105" t="s">
        <v>400</v>
      </c>
      <c r="I1" s="106"/>
    </row>
    <row r="2" spans="1:8" ht="12.75">
      <c r="A2" s="15" t="s">
        <v>317</v>
      </c>
      <c r="B2" s="14" t="s">
        <v>318</v>
      </c>
      <c r="C2" s="5"/>
      <c r="D2" s="5"/>
      <c r="E2" s="5"/>
      <c r="F2" s="6"/>
      <c r="G2" s="15" t="s">
        <v>323</v>
      </c>
      <c r="H2" s="15"/>
    </row>
    <row r="3" spans="1:8" ht="22.5">
      <c r="A3" s="5"/>
      <c r="B3" s="14" t="s">
        <v>319</v>
      </c>
      <c r="C3" s="5" t="s">
        <v>320</v>
      </c>
      <c r="D3" s="5" t="s">
        <v>321</v>
      </c>
      <c r="E3" s="23" t="s">
        <v>322</v>
      </c>
      <c r="F3" s="6" t="s">
        <v>325</v>
      </c>
      <c r="G3" s="6" t="s">
        <v>324</v>
      </c>
      <c r="H3" s="6" t="s">
        <v>325</v>
      </c>
    </row>
    <row r="4" spans="1:8" ht="12.75">
      <c r="A4" s="5"/>
      <c r="B4" s="44" t="s">
        <v>0</v>
      </c>
      <c r="C4" s="8" t="s">
        <v>1</v>
      </c>
      <c r="D4" s="9">
        <v>2</v>
      </c>
      <c r="E4" s="21">
        <v>140000</v>
      </c>
      <c r="F4" s="17">
        <f>D4*E4</f>
        <v>280000</v>
      </c>
      <c r="G4" s="35" t="s">
        <v>326</v>
      </c>
      <c r="H4" s="22">
        <f>E4*G4</f>
        <v>280000</v>
      </c>
    </row>
    <row r="5" spans="1:8" ht="12.75">
      <c r="A5" s="5"/>
      <c r="B5" s="44" t="s">
        <v>2</v>
      </c>
      <c r="C5" s="8" t="s">
        <v>1</v>
      </c>
      <c r="D5" s="9">
        <v>11</v>
      </c>
      <c r="E5" s="21">
        <v>60000</v>
      </c>
      <c r="F5" s="17">
        <f aca="true" t="shared" si="0" ref="F5:F80">D5*E5</f>
        <v>660000</v>
      </c>
      <c r="G5" s="35" t="s">
        <v>327</v>
      </c>
      <c r="H5" s="22">
        <f aca="true" t="shared" si="1" ref="H5:H80">E5*G5</f>
        <v>240000</v>
      </c>
    </row>
    <row r="6" spans="1:8" ht="12.75">
      <c r="A6" s="5"/>
      <c r="B6" s="44" t="s">
        <v>3</v>
      </c>
      <c r="C6" s="8" t="s">
        <v>1</v>
      </c>
      <c r="D6" s="9">
        <v>10</v>
      </c>
      <c r="E6" s="24">
        <v>30000</v>
      </c>
      <c r="F6" s="17">
        <f t="shared" si="0"/>
        <v>300000</v>
      </c>
      <c r="G6" s="34"/>
      <c r="H6" s="22">
        <f t="shared" si="1"/>
        <v>0</v>
      </c>
    </row>
    <row r="7" spans="1:8" ht="12.75">
      <c r="A7" s="5"/>
      <c r="B7" s="44" t="s">
        <v>4</v>
      </c>
      <c r="C7" s="8" t="s">
        <v>1</v>
      </c>
      <c r="D7" s="9">
        <v>1</v>
      </c>
      <c r="E7" s="21">
        <v>120000</v>
      </c>
      <c r="F7" s="17">
        <f t="shared" si="0"/>
        <v>120000</v>
      </c>
      <c r="G7" s="35" t="s">
        <v>328</v>
      </c>
      <c r="H7" s="22">
        <f t="shared" si="1"/>
        <v>120000</v>
      </c>
    </row>
    <row r="8" spans="1:8" ht="12.75">
      <c r="A8" s="5"/>
      <c r="B8" s="44" t="s">
        <v>43</v>
      </c>
      <c r="C8" s="8" t="s">
        <v>1</v>
      </c>
      <c r="D8" s="9">
        <v>1</v>
      </c>
      <c r="E8" s="21">
        <v>750000</v>
      </c>
      <c r="F8" s="17">
        <f t="shared" si="0"/>
        <v>750000</v>
      </c>
      <c r="G8" s="35" t="s">
        <v>328</v>
      </c>
      <c r="H8" s="22">
        <f t="shared" si="1"/>
        <v>750000</v>
      </c>
    </row>
    <row r="9" spans="1:8" ht="12.75">
      <c r="A9" s="5"/>
      <c r="B9" s="44" t="s">
        <v>5</v>
      </c>
      <c r="C9" s="8" t="s">
        <v>1</v>
      </c>
      <c r="D9" s="9">
        <v>1</v>
      </c>
      <c r="E9" s="21">
        <v>15000</v>
      </c>
      <c r="F9" s="17">
        <f t="shared" si="0"/>
        <v>15000</v>
      </c>
      <c r="G9" s="35" t="s">
        <v>328</v>
      </c>
      <c r="H9" s="22">
        <f t="shared" si="1"/>
        <v>15000</v>
      </c>
    </row>
    <row r="10" spans="1:8" ht="12.75">
      <c r="A10" s="5"/>
      <c r="B10" s="44" t="s">
        <v>6</v>
      </c>
      <c r="C10" s="8" t="s">
        <v>1</v>
      </c>
      <c r="D10" s="9">
        <v>5</v>
      </c>
      <c r="E10" s="21">
        <v>2000</v>
      </c>
      <c r="F10" s="17">
        <f t="shared" si="0"/>
        <v>10000</v>
      </c>
      <c r="G10" s="35" t="s">
        <v>329</v>
      </c>
      <c r="H10" s="22">
        <f t="shared" si="1"/>
        <v>10000</v>
      </c>
    </row>
    <row r="11" spans="1:8" ht="12.75">
      <c r="A11" s="5"/>
      <c r="B11" s="44" t="s">
        <v>7</v>
      </c>
      <c r="C11" s="8" t="s">
        <v>1</v>
      </c>
      <c r="D11" s="9">
        <v>1</v>
      </c>
      <c r="E11" s="21">
        <v>45000</v>
      </c>
      <c r="F11" s="17">
        <f t="shared" si="0"/>
        <v>45000</v>
      </c>
      <c r="G11" s="35" t="s">
        <v>328</v>
      </c>
      <c r="H11" s="22">
        <f t="shared" si="1"/>
        <v>45000</v>
      </c>
    </row>
    <row r="12" spans="1:8" ht="12.75">
      <c r="A12" s="5"/>
      <c r="B12" s="44" t="s">
        <v>8</v>
      </c>
      <c r="C12" s="8" t="s">
        <v>1</v>
      </c>
      <c r="D12" s="9">
        <v>19</v>
      </c>
      <c r="E12" s="21">
        <v>9000</v>
      </c>
      <c r="F12" s="17">
        <f t="shared" si="0"/>
        <v>171000</v>
      </c>
      <c r="G12" s="35" t="s">
        <v>330</v>
      </c>
      <c r="H12" s="22">
        <f t="shared" si="1"/>
        <v>81000</v>
      </c>
    </row>
    <row r="13" spans="1:8" ht="12.75">
      <c r="A13" s="5"/>
      <c r="B13" s="44" t="s">
        <v>9</v>
      </c>
      <c r="C13" s="8" t="s">
        <v>1</v>
      </c>
      <c r="D13" s="9">
        <v>19</v>
      </c>
      <c r="E13" s="21">
        <v>5000</v>
      </c>
      <c r="F13" s="17">
        <f t="shared" si="0"/>
        <v>95000</v>
      </c>
      <c r="G13" s="35" t="s">
        <v>330</v>
      </c>
      <c r="H13" s="22">
        <f t="shared" si="1"/>
        <v>45000</v>
      </c>
    </row>
    <row r="14" spans="1:8" ht="12.75">
      <c r="A14" s="5"/>
      <c r="B14" s="44" t="s">
        <v>10</v>
      </c>
      <c r="C14" s="8" t="s">
        <v>1</v>
      </c>
      <c r="D14" s="9">
        <v>1</v>
      </c>
      <c r="E14" s="24">
        <v>60000</v>
      </c>
      <c r="F14" s="17">
        <f t="shared" si="0"/>
        <v>60000</v>
      </c>
      <c r="G14" s="34"/>
      <c r="H14" s="22">
        <f t="shared" si="1"/>
        <v>0</v>
      </c>
    </row>
    <row r="15" spans="1:8" ht="12.75">
      <c r="A15" s="5"/>
      <c r="B15" s="44" t="s">
        <v>11</v>
      </c>
      <c r="C15" s="8" t="s">
        <v>1</v>
      </c>
      <c r="D15" s="9">
        <v>19</v>
      </c>
      <c r="E15" s="24">
        <v>200</v>
      </c>
      <c r="F15" s="17">
        <f t="shared" si="0"/>
        <v>3800</v>
      </c>
      <c r="G15" s="34"/>
      <c r="H15" s="22">
        <f t="shared" si="1"/>
        <v>0</v>
      </c>
    </row>
    <row r="16" spans="1:8" ht="12.75">
      <c r="A16" s="5"/>
      <c r="B16" s="44" t="s">
        <v>12</v>
      </c>
      <c r="C16" s="8" t="s">
        <v>1</v>
      </c>
      <c r="D16" s="9">
        <v>16</v>
      </c>
      <c r="E16" s="24">
        <v>5000</v>
      </c>
      <c r="F16" s="17">
        <f t="shared" si="0"/>
        <v>80000</v>
      </c>
      <c r="G16" s="34"/>
      <c r="H16" s="22">
        <f t="shared" si="1"/>
        <v>0</v>
      </c>
    </row>
    <row r="17" spans="1:8" ht="12.75">
      <c r="A17" s="5"/>
      <c r="B17" s="44" t="s">
        <v>13</v>
      </c>
      <c r="C17" s="8" t="s">
        <v>1</v>
      </c>
      <c r="D17" s="9">
        <v>15</v>
      </c>
      <c r="E17" s="21">
        <v>50000</v>
      </c>
      <c r="F17" s="17">
        <f t="shared" si="0"/>
        <v>750000</v>
      </c>
      <c r="G17" s="35" t="s">
        <v>329</v>
      </c>
      <c r="H17" s="22">
        <f t="shared" si="1"/>
        <v>250000</v>
      </c>
    </row>
    <row r="18" spans="1:8" ht="12.75">
      <c r="A18" s="5"/>
      <c r="B18" s="44" t="s">
        <v>14</v>
      </c>
      <c r="C18" s="8" t="s">
        <v>1</v>
      </c>
      <c r="D18" s="9">
        <v>13</v>
      </c>
      <c r="E18" s="21">
        <v>80000</v>
      </c>
      <c r="F18" s="17">
        <f t="shared" si="0"/>
        <v>1040000</v>
      </c>
      <c r="G18" s="35" t="s">
        <v>331</v>
      </c>
      <c r="H18" s="22">
        <f t="shared" si="1"/>
        <v>240000</v>
      </c>
    </row>
    <row r="19" spans="1:8" ht="12.75">
      <c r="A19" s="5"/>
      <c r="B19" s="44" t="s">
        <v>15</v>
      </c>
      <c r="C19" s="8" t="s">
        <v>1</v>
      </c>
      <c r="D19" s="9">
        <v>2</v>
      </c>
      <c r="E19" s="24">
        <v>40000</v>
      </c>
      <c r="F19" s="17">
        <f t="shared" si="0"/>
        <v>80000</v>
      </c>
      <c r="G19" s="16"/>
      <c r="H19" s="22">
        <f t="shared" si="1"/>
        <v>0</v>
      </c>
    </row>
    <row r="20" spans="1:8" ht="12.75">
      <c r="A20" s="5"/>
      <c r="B20" s="44" t="s">
        <v>16</v>
      </c>
      <c r="C20" s="8" t="s">
        <v>1</v>
      </c>
      <c r="D20" s="9">
        <v>19</v>
      </c>
      <c r="E20" s="24">
        <v>12000</v>
      </c>
      <c r="F20" s="17">
        <f t="shared" si="0"/>
        <v>228000</v>
      </c>
      <c r="G20" s="16"/>
      <c r="H20" s="22">
        <f t="shared" si="1"/>
        <v>0</v>
      </c>
    </row>
    <row r="21" spans="1:8" ht="12.75">
      <c r="A21" s="5"/>
      <c r="B21" s="44" t="s">
        <v>17</v>
      </c>
      <c r="C21" s="8" t="s">
        <v>1</v>
      </c>
      <c r="D21" s="9">
        <v>15</v>
      </c>
      <c r="E21" s="24">
        <v>8000</v>
      </c>
      <c r="F21" s="17">
        <f t="shared" si="0"/>
        <v>120000</v>
      </c>
      <c r="G21" s="16"/>
      <c r="H21" s="22">
        <f t="shared" si="1"/>
        <v>0</v>
      </c>
    </row>
    <row r="22" spans="1:8" ht="12.75">
      <c r="A22" s="5"/>
      <c r="B22" s="44" t="s">
        <v>18</v>
      </c>
      <c r="C22" s="8" t="s">
        <v>1</v>
      </c>
      <c r="D22" s="9">
        <v>15</v>
      </c>
      <c r="E22" s="24">
        <v>2000</v>
      </c>
      <c r="F22" s="17">
        <f t="shared" si="0"/>
        <v>30000</v>
      </c>
      <c r="G22" s="16"/>
      <c r="H22" s="22">
        <f t="shared" si="1"/>
        <v>0</v>
      </c>
    </row>
    <row r="23" spans="1:8" ht="12.75">
      <c r="A23" s="5"/>
      <c r="B23" s="44" t="s">
        <v>19</v>
      </c>
      <c r="C23" s="8" t="s">
        <v>1</v>
      </c>
      <c r="D23" s="9">
        <v>1</v>
      </c>
      <c r="E23" s="24">
        <v>80000</v>
      </c>
      <c r="F23" s="17">
        <f t="shared" si="0"/>
        <v>80000</v>
      </c>
      <c r="G23" s="16"/>
      <c r="H23" s="22">
        <f t="shared" si="1"/>
        <v>0</v>
      </c>
    </row>
    <row r="24" spans="1:8" ht="12.75">
      <c r="A24" s="5"/>
      <c r="B24" s="44" t="s">
        <v>20</v>
      </c>
      <c r="C24" s="8" t="s">
        <v>1</v>
      </c>
      <c r="D24" s="9">
        <v>9</v>
      </c>
      <c r="E24" s="24">
        <v>40000</v>
      </c>
      <c r="F24" s="17">
        <f t="shared" si="0"/>
        <v>360000</v>
      </c>
      <c r="G24" s="16"/>
      <c r="H24" s="22">
        <f t="shared" si="1"/>
        <v>0</v>
      </c>
    </row>
    <row r="25" spans="1:8" ht="12.75">
      <c r="A25" s="5"/>
      <c r="B25" s="44" t="s">
        <v>21</v>
      </c>
      <c r="C25" s="8" t="s">
        <v>1</v>
      </c>
      <c r="D25" s="9">
        <v>3</v>
      </c>
      <c r="E25" s="24">
        <v>45000</v>
      </c>
      <c r="F25" s="17">
        <f t="shared" si="0"/>
        <v>135000</v>
      </c>
      <c r="G25" s="16"/>
      <c r="H25" s="22">
        <f t="shared" si="1"/>
        <v>0</v>
      </c>
    </row>
    <row r="26" spans="1:8" ht="12.75">
      <c r="A26" s="5"/>
      <c r="B26" s="44" t="s">
        <v>22</v>
      </c>
      <c r="C26" s="8" t="s">
        <v>1</v>
      </c>
      <c r="D26" s="9">
        <v>4</v>
      </c>
      <c r="E26" s="24">
        <v>40000</v>
      </c>
      <c r="F26" s="17">
        <f t="shared" si="0"/>
        <v>160000</v>
      </c>
      <c r="G26" s="16"/>
      <c r="H26" s="22">
        <f t="shared" si="1"/>
        <v>0</v>
      </c>
    </row>
    <row r="27" spans="1:8" ht="12.75">
      <c r="A27" s="5"/>
      <c r="B27" s="44" t="s">
        <v>23</v>
      </c>
      <c r="C27" s="8" t="s">
        <v>1</v>
      </c>
      <c r="D27" s="9">
        <v>1</v>
      </c>
      <c r="E27" s="24">
        <v>50000</v>
      </c>
      <c r="F27" s="17">
        <f t="shared" si="0"/>
        <v>50000</v>
      </c>
      <c r="G27" s="16"/>
      <c r="H27" s="22">
        <f t="shared" si="1"/>
        <v>0</v>
      </c>
    </row>
    <row r="28" spans="1:8" ht="12.75">
      <c r="A28" s="5"/>
      <c r="B28" s="44" t="s">
        <v>24</v>
      </c>
      <c r="C28" s="8" t="s">
        <v>1</v>
      </c>
      <c r="D28" s="9">
        <v>4</v>
      </c>
      <c r="E28" s="24">
        <v>8000</v>
      </c>
      <c r="F28" s="17">
        <f t="shared" si="0"/>
        <v>32000</v>
      </c>
      <c r="G28" s="16"/>
      <c r="H28" s="22">
        <f t="shared" si="1"/>
        <v>0</v>
      </c>
    </row>
    <row r="29" spans="1:8" ht="12.75">
      <c r="A29" s="5"/>
      <c r="B29" s="44" t="s">
        <v>25</v>
      </c>
      <c r="C29" s="8" t="s">
        <v>26</v>
      </c>
      <c r="D29" s="9">
        <v>4</v>
      </c>
      <c r="E29" s="24">
        <v>6000</v>
      </c>
      <c r="F29" s="17">
        <f t="shared" si="0"/>
        <v>24000</v>
      </c>
      <c r="G29" s="16"/>
      <c r="H29" s="22">
        <f t="shared" si="1"/>
        <v>0</v>
      </c>
    </row>
    <row r="30" spans="1:8" ht="12.75">
      <c r="A30" s="5"/>
      <c r="B30" s="44" t="s">
        <v>27</v>
      </c>
      <c r="C30" s="8" t="s">
        <v>1</v>
      </c>
      <c r="D30" s="9">
        <v>4</v>
      </c>
      <c r="E30" s="24">
        <v>12000</v>
      </c>
      <c r="F30" s="17">
        <f t="shared" si="0"/>
        <v>48000</v>
      </c>
      <c r="G30" s="16"/>
      <c r="H30" s="22">
        <f t="shared" si="1"/>
        <v>0</v>
      </c>
    </row>
    <row r="31" spans="1:8" ht="12.75">
      <c r="A31" s="5"/>
      <c r="B31" s="44" t="s">
        <v>28</v>
      </c>
      <c r="C31" s="8" t="s">
        <v>1</v>
      </c>
      <c r="D31" s="9">
        <v>25</v>
      </c>
      <c r="E31" s="24">
        <v>2500</v>
      </c>
      <c r="F31" s="17">
        <f t="shared" si="0"/>
        <v>62500</v>
      </c>
      <c r="G31" s="16"/>
      <c r="H31" s="22">
        <f t="shared" si="1"/>
        <v>0</v>
      </c>
    </row>
    <row r="32" spans="1:8" ht="12.75">
      <c r="A32" s="5"/>
      <c r="B32" s="44" t="s">
        <v>29</v>
      </c>
      <c r="C32" s="8" t="s">
        <v>1</v>
      </c>
      <c r="D32" s="9">
        <v>10</v>
      </c>
      <c r="E32" s="24">
        <v>1200</v>
      </c>
      <c r="F32" s="17">
        <f t="shared" si="0"/>
        <v>12000</v>
      </c>
      <c r="G32" s="16"/>
      <c r="H32" s="22">
        <f t="shared" si="1"/>
        <v>0</v>
      </c>
    </row>
    <row r="33" spans="1:8" ht="12.75">
      <c r="A33" s="5"/>
      <c r="B33" s="44" t="s">
        <v>30</v>
      </c>
      <c r="C33" s="8" t="s">
        <v>1</v>
      </c>
      <c r="D33" s="9">
        <v>10</v>
      </c>
      <c r="E33" s="24">
        <v>1150</v>
      </c>
      <c r="F33" s="17">
        <f t="shared" si="0"/>
        <v>11500</v>
      </c>
      <c r="G33" s="16"/>
      <c r="H33" s="22">
        <f t="shared" si="1"/>
        <v>0</v>
      </c>
    </row>
    <row r="34" spans="1:8" ht="12.75">
      <c r="A34" s="5"/>
      <c r="B34" s="44" t="s">
        <v>31</v>
      </c>
      <c r="C34" s="8" t="s">
        <v>1</v>
      </c>
      <c r="D34" s="9">
        <v>1</v>
      </c>
      <c r="E34" s="24">
        <v>3000</v>
      </c>
      <c r="F34" s="17">
        <f t="shared" si="0"/>
        <v>3000</v>
      </c>
      <c r="G34" s="16"/>
      <c r="H34" s="22">
        <f t="shared" si="1"/>
        <v>0</v>
      </c>
    </row>
    <row r="35" spans="1:8" ht="12.75">
      <c r="A35" s="5"/>
      <c r="B35" s="44" t="s">
        <v>32</v>
      </c>
      <c r="C35" s="8" t="s">
        <v>1</v>
      </c>
      <c r="D35" s="9">
        <v>10</v>
      </c>
      <c r="E35" s="24">
        <v>2000</v>
      </c>
      <c r="F35" s="17">
        <f t="shared" si="0"/>
        <v>20000</v>
      </c>
      <c r="G35" s="16"/>
      <c r="H35" s="22">
        <f t="shared" si="1"/>
        <v>0</v>
      </c>
    </row>
    <row r="36" spans="1:8" ht="12.75">
      <c r="A36" s="5"/>
      <c r="B36" s="44" t="s">
        <v>33</v>
      </c>
      <c r="C36" s="8" t="s">
        <v>1</v>
      </c>
      <c r="D36" s="9">
        <v>3</v>
      </c>
      <c r="E36" s="24">
        <v>2000</v>
      </c>
      <c r="F36" s="17">
        <f t="shared" si="0"/>
        <v>6000</v>
      </c>
      <c r="G36" s="16"/>
      <c r="H36" s="22">
        <f t="shared" si="1"/>
        <v>0</v>
      </c>
    </row>
    <row r="37" spans="1:8" ht="12.75">
      <c r="A37" s="5"/>
      <c r="B37" s="44" t="s">
        <v>34</v>
      </c>
      <c r="C37" s="8" t="s">
        <v>1</v>
      </c>
      <c r="D37" s="9">
        <v>4</v>
      </c>
      <c r="E37" s="24">
        <v>5000</v>
      </c>
      <c r="F37" s="17">
        <f t="shared" si="0"/>
        <v>20000</v>
      </c>
      <c r="G37" s="16"/>
      <c r="H37" s="22">
        <f t="shared" si="1"/>
        <v>0</v>
      </c>
    </row>
    <row r="38" spans="1:8" ht="12.75">
      <c r="A38" s="5"/>
      <c r="B38" s="44" t="s">
        <v>35</v>
      </c>
      <c r="C38" s="8" t="s">
        <v>1</v>
      </c>
      <c r="D38" s="9">
        <v>4</v>
      </c>
      <c r="E38" s="24">
        <v>5000</v>
      </c>
      <c r="F38" s="17">
        <f t="shared" si="0"/>
        <v>20000</v>
      </c>
      <c r="G38" s="16"/>
      <c r="H38" s="22">
        <f t="shared" si="1"/>
        <v>0</v>
      </c>
    </row>
    <row r="39" spans="1:8" ht="12.75">
      <c r="A39" s="5"/>
      <c r="B39" s="44" t="s">
        <v>36</v>
      </c>
      <c r="C39" s="8" t="s">
        <v>1</v>
      </c>
      <c r="D39" s="9">
        <v>5</v>
      </c>
      <c r="E39" s="24">
        <v>3000</v>
      </c>
      <c r="F39" s="17">
        <f t="shared" si="0"/>
        <v>15000</v>
      </c>
      <c r="G39" s="16"/>
      <c r="H39" s="22">
        <f t="shared" si="1"/>
        <v>0</v>
      </c>
    </row>
    <row r="40" spans="1:8" ht="12.75">
      <c r="A40" s="5"/>
      <c r="B40" s="44" t="s">
        <v>37</v>
      </c>
      <c r="C40" s="8" t="s">
        <v>1</v>
      </c>
      <c r="D40" s="9">
        <v>1</v>
      </c>
      <c r="E40" s="24">
        <v>15000</v>
      </c>
      <c r="F40" s="17">
        <f t="shared" si="0"/>
        <v>15000</v>
      </c>
      <c r="G40" s="16"/>
      <c r="H40" s="22">
        <f t="shared" si="1"/>
        <v>0</v>
      </c>
    </row>
    <row r="41" spans="1:8" ht="12.75">
      <c r="A41" s="5"/>
      <c r="B41" s="44" t="s">
        <v>38</v>
      </c>
      <c r="C41" s="8" t="s">
        <v>1</v>
      </c>
      <c r="D41" s="9">
        <v>1</v>
      </c>
      <c r="E41" s="24">
        <v>20000</v>
      </c>
      <c r="F41" s="17">
        <f t="shared" si="0"/>
        <v>20000</v>
      </c>
      <c r="G41" s="16"/>
      <c r="H41" s="22">
        <f t="shared" si="1"/>
        <v>0</v>
      </c>
    </row>
    <row r="42" spans="1:8" ht="12.75">
      <c r="A42" s="5"/>
      <c r="B42" s="44" t="s">
        <v>39</v>
      </c>
      <c r="C42" s="8" t="s">
        <v>1</v>
      </c>
      <c r="D42" s="9">
        <v>10</v>
      </c>
      <c r="E42" s="24">
        <v>5000</v>
      </c>
      <c r="F42" s="17">
        <f t="shared" si="0"/>
        <v>50000</v>
      </c>
      <c r="G42" s="16"/>
      <c r="H42" s="22">
        <f t="shared" si="1"/>
        <v>0</v>
      </c>
    </row>
    <row r="43" spans="1:8" ht="12.75">
      <c r="A43" s="5"/>
      <c r="B43" s="44" t="s">
        <v>40</v>
      </c>
      <c r="C43" s="8" t="s">
        <v>1</v>
      </c>
      <c r="D43" s="9">
        <v>20</v>
      </c>
      <c r="E43" s="24">
        <v>1000</v>
      </c>
      <c r="F43" s="17">
        <f t="shared" si="0"/>
        <v>20000</v>
      </c>
      <c r="G43" s="16"/>
      <c r="H43" s="22">
        <f t="shared" si="1"/>
        <v>0</v>
      </c>
    </row>
    <row r="44" spans="1:8" ht="12.75">
      <c r="A44" s="5"/>
      <c r="B44" s="44" t="s">
        <v>41</v>
      </c>
      <c r="C44" s="8" t="s">
        <v>1</v>
      </c>
      <c r="D44" s="9">
        <v>20</v>
      </c>
      <c r="E44" s="24">
        <v>800</v>
      </c>
      <c r="F44" s="17">
        <f t="shared" si="0"/>
        <v>16000</v>
      </c>
      <c r="G44" s="16"/>
      <c r="H44" s="22">
        <f t="shared" si="1"/>
        <v>0</v>
      </c>
    </row>
    <row r="45" spans="1:8" ht="12.75">
      <c r="A45" s="5"/>
      <c r="B45" s="44" t="s">
        <v>42</v>
      </c>
      <c r="C45" s="8" t="s">
        <v>1</v>
      </c>
      <c r="D45" s="9">
        <v>10</v>
      </c>
      <c r="E45" s="24">
        <v>2000</v>
      </c>
      <c r="F45" s="17">
        <f t="shared" si="0"/>
        <v>20000</v>
      </c>
      <c r="G45" s="16"/>
      <c r="H45" s="22">
        <f t="shared" si="1"/>
        <v>0</v>
      </c>
    </row>
    <row r="46" spans="1:8" ht="12.75">
      <c r="A46" s="26"/>
      <c r="B46" s="27" t="s">
        <v>345</v>
      </c>
      <c r="C46" s="28"/>
      <c r="D46" s="29"/>
      <c r="E46" s="30"/>
      <c r="F46" s="31">
        <f>SUM(F4:F45)</f>
        <v>6037800</v>
      </c>
      <c r="G46" s="31"/>
      <c r="H46" s="31">
        <f>SUM(H4:H45)</f>
        <v>2076000</v>
      </c>
    </row>
    <row r="47" spans="1:8" ht="12.75">
      <c r="A47" s="5"/>
      <c r="B47" s="44" t="s">
        <v>44</v>
      </c>
      <c r="C47" s="8" t="s">
        <v>1</v>
      </c>
      <c r="D47" s="9">
        <v>10</v>
      </c>
      <c r="E47" s="24">
        <v>30000</v>
      </c>
      <c r="F47" s="17">
        <f t="shared" si="0"/>
        <v>300000</v>
      </c>
      <c r="G47" s="16"/>
      <c r="H47" s="22">
        <f t="shared" si="1"/>
        <v>0</v>
      </c>
    </row>
    <row r="48" spans="1:8" ht="12.75">
      <c r="A48" s="5"/>
      <c r="B48" s="44" t="s">
        <v>45</v>
      </c>
      <c r="C48" s="8" t="s">
        <v>26</v>
      </c>
      <c r="D48" s="9">
        <v>4</v>
      </c>
      <c r="E48" s="24"/>
      <c r="F48" s="17">
        <f t="shared" si="0"/>
        <v>0</v>
      </c>
      <c r="G48" s="16"/>
      <c r="H48" s="22">
        <f t="shared" si="1"/>
        <v>0</v>
      </c>
    </row>
    <row r="49" spans="1:8" ht="12.75">
      <c r="A49" s="5"/>
      <c r="B49" s="44" t="s">
        <v>46</v>
      </c>
      <c r="C49" s="5"/>
      <c r="D49" s="5"/>
      <c r="E49" s="24"/>
      <c r="F49" s="17">
        <f t="shared" si="0"/>
        <v>0</v>
      </c>
      <c r="G49" s="16"/>
      <c r="H49" s="22">
        <f t="shared" si="1"/>
        <v>0</v>
      </c>
    </row>
    <row r="50" spans="1:8" ht="12.75">
      <c r="A50" s="5"/>
      <c r="B50" s="44" t="s">
        <v>47</v>
      </c>
      <c r="C50" s="5"/>
      <c r="D50" s="5"/>
      <c r="E50" s="24"/>
      <c r="F50" s="17">
        <f t="shared" si="0"/>
        <v>0</v>
      </c>
      <c r="G50" s="16"/>
      <c r="H50" s="22">
        <f t="shared" si="1"/>
        <v>0</v>
      </c>
    </row>
    <row r="51" spans="1:8" ht="12.75">
      <c r="A51" s="5"/>
      <c r="B51" s="44" t="s">
        <v>48</v>
      </c>
      <c r="C51" s="5"/>
      <c r="D51" s="5"/>
      <c r="E51" s="24"/>
      <c r="F51" s="17">
        <f t="shared" si="0"/>
        <v>0</v>
      </c>
      <c r="G51" s="16"/>
      <c r="H51" s="22">
        <f t="shared" si="1"/>
        <v>0</v>
      </c>
    </row>
    <row r="52" spans="1:8" ht="12.75">
      <c r="A52" s="67"/>
      <c r="B52" s="76" t="s">
        <v>346</v>
      </c>
      <c r="C52" s="67"/>
      <c r="D52" s="67"/>
      <c r="E52" s="68"/>
      <c r="F52" s="75">
        <f>F46+F47+F48+F49+F50+F51</f>
        <v>6337800</v>
      </c>
      <c r="G52" s="75"/>
      <c r="H52" s="75">
        <f>H46+H47+H48+H49+H50+H51</f>
        <v>2076000</v>
      </c>
    </row>
    <row r="53" spans="1:8" ht="12.75">
      <c r="A53" s="113"/>
      <c r="B53" s="136"/>
      <c r="C53" s="113"/>
      <c r="D53" s="113"/>
      <c r="E53" s="137"/>
      <c r="F53" s="138"/>
      <c r="G53" s="138"/>
      <c r="H53" s="138"/>
    </row>
    <row r="54" spans="1:8" ht="12.75">
      <c r="A54" s="113"/>
      <c r="B54" s="136"/>
      <c r="C54" s="113"/>
      <c r="D54" s="113"/>
      <c r="E54" s="137"/>
      <c r="F54" s="138"/>
      <c r="G54" s="138"/>
      <c r="H54" s="138"/>
    </row>
    <row r="55" spans="1:8" ht="12.75">
      <c r="A55" s="113"/>
      <c r="B55" s="136"/>
      <c r="C55" s="113"/>
      <c r="D55" s="113"/>
      <c r="E55" s="137"/>
      <c r="F55" s="138"/>
      <c r="G55" s="138"/>
      <c r="H55" s="138"/>
    </row>
    <row r="56" spans="1:8" ht="12.75">
      <c r="A56" s="113"/>
      <c r="B56" s="136"/>
      <c r="C56" s="113"/>
      <c r="D56" s="113"/>
      <c r="E56" s="137"/>
      <c r="F56" s="138"/>
      <c r="G56" s="138"/>
      <c r="H56" s="138"/>
    </row>
    <row r="57" spans="1:8" ht="12.75">
      <c r="A57" s="113"/>
      <c r="B57" s="136"/>
      <c r="C57" s="113"/>
      <c r="D57" s="113"/>
      <c r="E57" s="137"/>
      <c r="F57" s="138"/>
      <c r="G57" s="138"/>
      <c r="H57" s="138"/>
    </row>
    <row r="58" spans="1:8" ht="12.75">
      <c r="A58" s="113"/>
      <c r="B58" s="136"/>
      <c r="C58" s="113"/>
      <c r="D58" s="113"/>
      <c r="E58" s="137"/>
      <c r="F58" s="138"/>
      <c r="G58" s="138"/>
      <c r="H58" s="138"/>
    </row>
    <row r="59" spans="1:8" ht="12.75">
      <c r="A59" s="113"/>
      <c r="B59" s="136"/>
      <c r="C59" s="113"/>
      <c r="D59" s="113"/>
      <c r="E59" s="137"/>
      <c r="F59" s="138"/>
      <c r="G59" s="138"/>
      <c r="H59" s="138"/>
    </row>
    <row r="60" spans="1:8" ht="12.75">
      <c r="A60" s="113"/>
      <c r="B60" s="136"/>
      <c r="C60" s="113"/>
      <c r="D60" s="113"/>
      <c r="E60" s="137"/>
      <c r="F60" s="138"/>
      <c r="G60" s="138"/>
      <c r="H60" s="138"/>
    </row>
    <row r="61" spans="1:8" ht="12.75">
      <c r="A61" s="113"/>
      <c r="B61" s="136"/>
      <c r="C61" s="113"/>
      <c r="D61" s="113"/>
      <c r="E61" s="137"/>
      <c r="F61" s="138"/>
      <c r="G61" s="138"/>
      <c r="H61" s="138"/>
    </row>
    <row r="62" spans="1:8" ht="12.75">
      <c r="A62" s="113"/>
      <c r="B62" s="136"/>
      <c r="C62" s="113"/>
      <c r="D62" s="113"/>
      <c r="E62" s="137"/>
      <c r="F62" s="138"/>
      <c r="G62" s="138"/>
      <c r="H62" s="138"/>
    </row>
    <row r="63" spans="1:8" ht="12.75">
      <c r="A63" s="113"/>
      <c r="B63" s="136"/>
      <c r="C63" s="113"/>
      <c r="D63" s="113"/>
      <c r="E63" s="137"/>
      <c r="F63" s="138"/>
      <c r="G63" s="138"/>
      <c r="H63" s="138"/>
    </row>
    <row r="64" spans="1:8" ht="12.75">
      <c r="A64" s="113"/>
      <c r="B64" s="136"/>
      <c r="C64" s="113"/>
      <c r="D64" s="113"/>
      <c r="E64" s="137"/>
      <c r="F64" s="138"/>
      <c r="G64" s="138"/>
      <c r="H64" s="138"/>
    </row>
    <row r="65" spans="1:8" ht="12.75">
      <c r="A65" s="113"/>
      <c r="B65" s="136"/>
      <c r="C65" s="113"/>
      <c r="D65" s="113"/>
      <c r="E65" s="137"/>
      <c r="F65" s="138"/>
      <c r="G65" s="138"/>
      <c r="H65" s="138"/>
    </row>
    <row r="66" spans="1:8" ht="12.75">
      <c r="A66" s="15" t="s">
        <v>317</v>
      </c>
      <c r="B66" s="14" t="s">
        <v>318</v>
      </c>
      <c r="C66" s="5"/>
      <c r="D66" s="5"/>
      <c r="E66" s="5"/>
      <c r="F66" s="6"/>
      <c r="G66" s="15" t="s">
        <v>323</v>
      </c>
      <c r="H66" s="15"/>
    </row>
    <row r="67" spans="1:8" ht="22.5">
      <c r="A67" s="5"/>
      <c r="B67" s="11" t="s">
        <v>343</v>
      </c>
      <c r="C67" s="5" t="s">
        <v>320</v>
      </c>
      <c r="D67" s="5" t="s">
        <v>321</v>
      </c>
      <c r="E67" s="23" t="s">
        <v>322</v>
      </c>
      <c r="F67" s="6" t="s">
        <v>325</v>
      </c>
      <c r="G67" s="6" t="s">
        <v>324</v>
      </c>
      <c r="H67" s="6" t="s">
        <v>325</v>
      </c>
    </row>
    <row r="68" spans="1:8" ht="12.75">
      <c r="A68" s="5"/>
      <c r="B68" s="44" t="s">
        <v>49</v>
      </c>
      <c r="C68" s="8" t="s">
        <v>1</v>
      </c>
      <c r="D68" s="9">
        <v>1</v>
      </c>
      <c r="E68" s="24">
        <v>1000000</v>
      </c>
      <c r="F68" s="17">
        <f t="shared" si="0"/>
        <v>1000000</v>
      </c>
      <c r="G68" s="34">
        <v>1</v>
      </c>
      <c r="H68" s="22">
        <f t="shared" si="1"/>
        <v>1000000</v>
      </c>
    </row>
    <row r="69" spans="1:8" ht="12.75">
      <c r="A69" s="5"/>
      <c r="B69" s="44" t="s">
        <v>50</v>
      </c>
      <c r="C69" s="8" t="s">
        <v>1</v>
      </c>
      <c r="D69" s="9">
        <v>1</v>
      </c>
      <c r="E69" s="24">
        <v>140000</v>
      </c>
      <c r="F69" s="17">
        <f t="shared" si="0"/>
        <v>140000</v>
      </c>
      <c r="G69" s="34"/>
      <c r="H69" s="22">
        <f t="shared" si="1"/>
        <v>0</v>
      </c>
    </row>
    <row r="70" spans="1:8" ht="12.75">
      <c r="A70" s="5"/>
      <c r="B70" s="44" t="s">
        <v>51</v>
      </c>
      <c r="C70" s="8" t="s">
        <v>1</v>
      </c>
      <c r="D70" s="9">
        <v>1</v>
      </c>
      <c r="E70" s="24">
        <v>100000</v>
      </c>
      <c r="F70" s="17">
        <f t="shared" si="0"/>
        <v>100000</v>
      </c>
      <c r="G70" s="34"/>
      <c r="H70" s="22">
        <f t="shared" si="1"/>
        <v>0</v>
      </c>
    </row>
    <row r="71" spans="1:8" ht="12.75">
      <c r="A71" s="5"/>
      <c r="B71" s="44" t="s">
        <v>52</v>
      </c>
      <c r="C71" s="8" t="s">
        <v>1</v>
      </c>
      <c r="D71" s="9">
        <v>2</v>
      </c>
      <c r="E71" s="21">
        <v>15000</v>
      </c>
      <c r="F71" s="17">
        <f t="shared" si="0"/>
        <v>30000</v>
      </c>
      <c r="G71" s="35" t="s">
        <v>326</v>
      </c>
      <c r="H71" s="22">
        <f t="shared" si="1"/>
        <v>30000</v>
      </c>
    </row>
    <row r="72" spans="1:8" ht="12.75">
      <c r="A72" s="5"/>
      <c r="B72" s="44" t="s">
        <v>53</v>
      </c>
      <c r="C72" s="8" t="s">
        <v>26</v>
      </c>
      <c r="D72" s="9">
        <v>3</v>
      </c>
      <c r="E72" s="21">
        <v>15000</v>
      </c>
      <c r="F72" s="17">
        <f t="shared" si="0"/>
        <v>45000</v>
      </c>
      <c r="G72" s="35" t="s">
        <v>331</v>
      </c>
      <c r="H72" s="22">
        <f t="shared" si="1"/>
        <v>45000</v>
      </c>
    </row>
    <row r="73" spans="1:8" ht="12.75">
      <c r="A73" s="5"/>
      <c r="B73" s="44" t="s">
        <v>54</v>
      </c>
      <c r="C73" s="8" t="s">
        <v>26</v>
      </c>
      <c r="D73" s="9">
        <v>2</v>
      </c>
      <c r="E73" s="21">
        <v>5000</v>
      </c>
      <c r="F73" s="17">
        <f t="shared" si="0"/>
        <v>10000</v>
      </c>
      <c r="G73" s="35" t="s">
        <v>326</v>
      </c>
      <c r="H73" s="22">
        <f t="shared" si="1"/>
        <v>10000</v>
      </c>
    </row>
    <row r="74" spans="1:8" ht="12.75">
      <c r="A74" s="5"/>
      <c r="B74" s="44" t="s">
        <v>55</v>
      </c>
      <c r="C74" s="8" t="s">
        <v>1</v>
      </c>
      <c r="D74" s="9">
        <v>10</v>
      </c>
      <c r="E74" s="24">
        <v>25000</v>
      </c>
      <c r="F74" s="17">
        <f t="shared" si="0"/>
        <v>250000</v>
      </c>
      <c r="G74" s="34"/>
      <c r="H74" s="22">
        <f t="shared" si="1"/>
        <v>0</v>
      </c>
    </row>
    <row r="75" spans="1:8" ht="12.75">
      <c r="A75" s="5"/>
      <c r="B75" s="44" t="s">
        <v>56</v>
      </c>
      <c r="C75" s="8" t="s">
        <v>1</v>
      </c>
      <c r="D75" s="9">
        <v>10</v>
      </c>
      <c r="E75" s="24">
        <v>2500</v>
      </c>
      <c r="F75" s="17">
        <f t="shared" si="0"/>
        <v>25000</v>
      </c>
      <c r="G75" s="16"/>
      <c r="H75" s="22">
        <f t="shared" si="1"/>
        <v>0</v>
      </c>
    </row>
    <row r="76" spans="1:8" ht="12.75">
      <c r="A76" s="5"/>
      <c r="B76" s="44" t="s">
        <v>57</v>
      </c>
      <c r="C76" s="8" t="s">
        <v>1</v>
      </c>
      <c r="D76" s="9">
        <v>2</v>
      </c>
      <c r="E76" s="24">
        <v>2000</v>
      </c>
      <c r="F76" s="17">
        <f t="shared" si="0"/>
        <v>4000</v>
      </c>
      <c r="G76" s="16"/>
      <c r="H76" s="22">
        <f t="shared" si="1"/>
        <v>0</v>
      </c>
    </row>
    <row r="77" spans="1:8" ht="12.75">
      <c r="A77" s="5"/>
      <c r="B77" s="44" t="s">
        <v>58</v>
      </c>
      <c r="C77" s="8" t="s">
        <v>1</v>
      </c>
      <c r="D77" s="9">
        <v>2</v>
      </c>
      <c r="E77" s="24">
        <v>1200</v>
      </c>
      <c r="F77" s="17">
        <f t="shared" si="0"/>
        <v>2400</v>
      </c>
      <c r="G77" s="16"/>
      <c r="H77" s="22">
        <f t="shared" si="1"/>
        <v>0</v>
      </c>
    </row>
    <row r="78" spans="1:8" ht="12.75">
      <c r="A78" s="5"/>
      <c r="B78" s="37" t="s">
        <v>347</v>
      </c>
      <c r="C78" s="28"/>
      <c r="D78" s="29"/>
      <c r="E78" s="30"/>
      <c r="F78" s="31">
        <f>SUM(F68:F77)</f>
        <v>1606400</v>
      </c>
      <c r="G78" s="32"/>
      <c r="H78" s="33">
        <f>SUM(H68:H77)</f>
        <v>1085000</v>
      </c>
    </row>
    <row r="79" spans="1:8" ht="12.75">
      <c r="A79" s="5"/>
      <c r="B79" s="44" t="s">
        <v>30</v>
      </c>
      <c r="C79" s="8" t="s">
        <v>1</v>
      </c>
      <c r="D79" s="9">
        <v>3</v>
      </c>
      <c r="E79" s="24">
        <v>1150</v>
      </c>
      <c r="F79" s="17">
        <f t="shared" si="0"/>
        <v>3450</v>
      </c>
      <c r="G79" s="34"/>
      <c r="H79" s="22">
        <f t="shared" si="1"/>
        <v>0</v>
      </c>
    </row>
    <row r="80" spans="1:8" ht="12.75">
      <c r="A80" s="5"/>
      <c r="B80" s="45" t="s">
        <v>368</v>
      </c>
      <c r="C80" s="5"/>
      <c r="D80" s="5"/>
      <c r="E80" s="24"/>
      <c r="F80" s="17">
        <f t="shared" si="0"/>
        <v>0</v>
      </c>
      <c r="G80" s="34"/>
      <c r="H80" s="22">
        <f t="shared" si="1"/>
        <v>0</v>
      </c>
    </row>
    <row r="81" spans="1:8" ht="12.75">
      <c r="A81" s="70"/>
      <c r="B81" s="147" t="s">
        <v>347</v>
      </c>
      <c r="C81" s="70"/>
      <c r="D81" s="70"/>
      <c r="E81" s="71"/>
      <c r="F81" s="72">
        <f>F78+F79+F80</f>
        <v>1609850</v>
      </c>
      <c r="G81" s="73"/>
      <c r="H81" s="72">
        <f>H78+H79+H80</f>
        <v>1085000</v>
      </c>
    </row>
    <row r="82" spans="1:8" ht="12.75">
      <c r="A82" s="115"/>
      <c r="B82" s="172"/>
      <c r="C82" s="115"/>
      <c r="D82" s="115"/>
      <c r="E82" s="116"/>
      <c r="F82" s="117"/>
      <c r="G82" s="173"/>
      <c r="H82" s="117"/>
    </row>
    <row r="83" spans="1:8" ht="12.75">
      <c r="A83" s="115"/>
      <c r="B83" s="172"/>
      <c r="C83" s="115"/>
      <c r="D83" s="115"/>
      <c r="E83" s="116"/>
      <c r="F83" s="117"/>
      <c r="G83" s="173"/>
      <c r="H83" s="117"/>
    </row>
    <row r="84" spans="1:8" ht="12.75">
      <c r="A84" s="115"/>
      <c r="B84" s="172"/>
      <c r="C84" s="115"/>
      <c r="D84" s="115"/>
      <c r="E84" s="116"/>
      <c r="F84" s="117"/>
      <c r="G84" s="173"/>
      <c r="H84" s="117"/>
    </row>
    <row r="85" spans="1:8" ht="12.75">
      <c r="A85" s="15" t="s">
        <v>317</v>
      </c>
      <c r="B85" s="14" t="s">
        <v>318</v>
      </c>
      <c r="C85" s="5"/>
      <c r="D85" s="5"/>
      <c r="E85" s="5"/>
      <c r="F85" s="6"/>
      <c r="G85" s="15" t="s">
        <v>323</v>
      </c>
      <c r="H85" s="15"/>
    </row>
    <row r="86" spans="1:8" ht="22.5">
      <c r="A86" s="5"/>
      <c r="B86" s="10" t="s">
        <v>348</v>
      </c>
      <c r="C86" s="5" t="s">
        <v>320</v>
      </c>
      <c r="D86" s="5" t="s">
        <v>321</v>
      </c>
      <c r="E86" s="23" t="s">
        <v>322</v>
      </c>
      <c r="F86" s="6" t="s">
        <v>325</v>
      </c>
      <c r="G86" s="6" t="s">
        <v>324</v>
      </c>
      <c r="H86" s="6" t="s">
        <v>325</v>
      </c>
    </row>
    <row r="87" spans="1:8" ht="12.75">
      <c r="A87" s="5"/>
      <c r="B87" s="44" t="s">
        <v>59</v>
      </c>
      <c r="C87" s="8" t="s">
        <v>26</v>
      </c>
      <c r="D87" s="9">
        <v>3</v>
      </c>
      <c r="E87" s="21"/>
      <c r="F87" s="17">
        <f>D87*E87</f>
        <v>0</v>
      </c>
      <c r="G87" s="35" t="s">
        <v>331</v>
      </c>
      <c r="H87" s="22">
        <f>E87*G87</f>
        <v>0</v>
      </c>
    </row>
    <row r="88" spans="1:8" ht="12.75">
      <c r="A88" s="5"/>
      <c r="B88" s="44" t="s">
        <v>17</v>
      </c>
      <c r="C88" s="8" t="s">
        <v>1</v>
      </c>
      <c r="D88" s="9">
        <v>3</v>
      </c>
      <c r="E88" s="24">
        <v>8000</v>
      </c>
      <c r="F88" s="17">
        <f>D88*E88</f>
        <v>24000</v>
      </c>
      <c r="G88" s="34"/>
      <c r="H88" s="22">
        <f>E88*G88</f>
        <v>0</v>
      </c>
    </row>
    <row r="89" spans="1:8" ht="12.75">
      <c r="A89" s="5"/>
      <c r="B89" s="44" t="s">
        <v>18</v>
      </c>
      <c r="C89" s="8" t="s">
        <v>1</v>
      </c>
      <c r="D89" s="9">
        <v>3</v>
      </c>
      <c r="E89" s="24">
        <v>2000</v>
      </c>
      <c r="F89" s="17">
        <f>D89*E89</f>
        <v>6000</v>
      </c>
      <c r="G89" s="34"/>
      <c r="H89" s="22">
        <f>E89*G89</f>
        <v>0</v>
      </c>
    </row>
    <row r="90" spans="1:8" ht="12.75">
      <c r="A90" s="5"/>
      <c r="B90" s="44" t="s">
        <v>60</v>
      </c>
      <c r="C90" s="8" t="s">
        <v>1</v>
      </c>
      <c r="D90" s="9">
        <v>15</v>
      </c>
      <c r="E90" s="24">
        <v>15000</v>
      </c>
      <c r="F90" s="17">
        <f>D90*E90</f>
        <v>225000</v>
      </c>
      <c r="G90" s="34"/>
      <c r="H90" s="22">
        <f>E90*G90</f>
        <v>0</v>
      </c>
    </row>
    <row r="91" spans="1:8" ht="12.75">
      <c r="A91" s="5"/>
      <c r="B91" s="44" t="s">
        <v>61</v>
      </c>
      <c r="C91" s="5"/>
      <c r="D91" s="5"/>
      <c r="E91" s="24"/>
      <c r="F91" s="17">
        <f>D91*E91</f>
        <v>0</v>
      </c>
      <c r="G91" s="34"/>
      <c r="H91" s="22">
        <f>E91*G91</f>
        <v>0</v>
      </c>
    </row>
    <row r="92" spans="1:8" ht="12.75">
      <c r="A92" s="70"/>
      <c r="B92" s="76" t="s">
        <v>349</v>
      </c>
      <c r="C92" s="70"/>
      <c r="D92" s="70"/>
      <c r="E92" s="71"/>
      <c r="F92" s="72">
        <f>SUM(F87:F91)</f>
        <v>255000</v>
      </c>
      <c r="G92" s="73"/>
      <c r="H92" s="72">
        <f>SUM(H87:H91)</f>
        <v>0</v>
      </c>
    </row>
    <row r="93" spans="1:8" ht="12.75">
      <c r="A93" s="115"/>
      <c r="B93" s="136"/>
      <c r="C93" s="115"/>
      <c r="D93" s="115"/>
      <c r="E93" s="116"/>
      <c r="F93" s="117"/>
      <c r="G93" s="173"/>
      <c r="H93" s="117"/>
    </row>
    <row r="94" spans="1:8" ht="12.75">
      <c r="A94" s="115"/>
      <c r="B94" s="136"/>
      <c r="C94" s="115"/>
      <c r="D94" s="115"/>
      <c r="E94" s="116"/>
      <c r="F94" s="117"/>
      <c r="G94" s="173"/>
      <c r="H94" s="117"/>
    </row>
    <row r="95" spans="1:8" ht="12.75">
      <c r="A95" s="115"/>
      <c r="B95" s="136"/>
      <c r="C95" s="115"/>
      <c r="D95" s="115"/>
      <c r="E95" s="116"/>
      <c r="F95" s="117"/>
      <c r="G95" s="173"/>
      <c r="H95" s="117"/>
    </row>
    <row r="96" spans="1:8" ht="12.75">
      <c r="A96" s="115"/>
      <c r="B96" s="136"/>
      <c r="C96" s="115"/>
      <c r="D96" s="115"/>
      <c r="E96" s="116"/>
      <c r="F96" s="117"/>
      <c r="G96" s="173"/>
      <c r="H96" s="117"/>
    </row>
    <row r="97" spans="1:8" ht="12.75">
      <c r="A97" s="115"/>
      <c r="B97" s="136"/>
      <c r="C97" s="115"/>
      <c r="D97" s="115"/>
      <c r="E97" s="116"/>
      <c r="F97" s="117"/>
      <c r="G97" s="173"/>
      <c r="H97" s="117"/>
    </row>
    <row r="98" spans="1:8" ht="12.75">
      <c r="A98" s="115"/>
      <c r="B98" s="136"/>
      <c r="C98" s="115"/>
      <c r="D98" s="115"/>
      <c r="E98" s="116"/>
      <c r="F98" s="117"/>
      <c r="G98" s="173"/>
      <c r="H98" s="117"/>
    </row>
    <row r="99" spans="1:8" ht="12.75">
      <c r="A99" s="115"/>
      <c r="B99" s="136"/>
      <c r="C99" s="115"/>
      <c r="D99" s="115"/>
      <c r="E99" s="116"/>
      <c r="F99" s="117"/>
      <c r="G99" s="173"/>
      <c r="H99" s="117"/>
    </row>
    <row r="100" spans="1:8" ht="12.75">
      <c r="A100" s="115"/>
      <c r="B100" s="136"/>
      <c r="C100" s="115"/>
      <c r="D100" s="115"/>
      <c r="E100" s="116"/>
      <c r="F100" s="117"/>
      <c r="G100" s="173"/>
      <c r="H100" s="117"/>
    </row>
    <row r="101" spans="1:8" ht="12.75">
      <c r="A101" s="115"/>
      <c r="B101" s="136"/>
      <c r="C101" s="115"/>
      <c r="D101" s="115"/>
      <c r="E101" s="116"/>
      <c r="F101" s="117"/>
      <c r="G101" s="173"/>
      <c r="H101" s="117"/>
    </row>
    <row r="102" spans="1:8" ht="12.75">
      <c r="A102" s="115"/>
      <c r="B102" s="136"/>
      <c r="C102" s="115"/>
      <c r="D102" s="115"/>
      <c r="E102" s="116"/>
      <c r="F102" s="117"/>
      <c r="G102" s="173"/>
      <c r="H102" s="117"/>
    </row>
    <row r="103" spans="1:8" ht="12.75">
      <c r="A103" s="115"/>
      <c r="B103" s="136"/>
      <c r="C103" s="115"/>
      <c r="D103" s="115"/>
      <c r="E103" s="116"/>
      <c r="F103" s="117"/>
      <c r="G103" s="173"/>
      <c r="H103" s="117"/>
    </row>
    <row r="104" spans="1:8" ht="12.75">
      <c r="A104" s="115"/>
      <c r="B104" s="136"/>
      <c r="C104" s="115"/>
      <c r="D104" s="115"/>
      <c r="E104" s="116"/>
      <c r="F104" s="117"/>
      <c r="G104" s="173"/>
      <c r="H104" s="117"/>
    </row>
    <row r="105" spans="1:8" ht="12.75">
      <c r="A105" s="115"/>
      <c r="B105" s="136"/>
      <c r="C105" s="115"/>
      <c r="D105" s="115"/>
      <c r="E105" s="116"/>
      <c r="F105" s="117"/>
      <c r="G105" s="173"/>
      <c r="H105" s="117"/>
    </row>
    <row r="106" spans="1:8" ht="12.75">
      <c r="A106" s="115"/>
      <c r="B106" s="136"/>
      <c r="C106" s="115"/>
      <c r="D106" s="115"/>
      <c r="E106" s="116"/>
      <c r="F106" s="117"/>
      <c r="G106" s="173"/>
      <c r="H106" s="117"/>
    </row>
    <row r="107" spans="1:8" ht="12.75">
      <c r="A107" s="115"/>
      <c r="B107" s="136"/>
      <c r="C107" s="115"/>
      <c r="D107" s="115"/>
      <c r="E107" s="116"/>
      <c r="F107" s="117"/>
      <c r="G107" s="173"/>
      <c r="H107" s="117"/>
    </row>
    <row r="108" spans="1:8" ht="12.75">
      <c r="A108" s="115"/>
      <c r="B108" s="136"/>
      <c r="C108" s="115"/>
      <c r="D108" s="115"/>
      <c r="E108" s="116"/>
      <c r="F108" s="117"/>
      <c r="G108" s="173"/>
      <c r="H108" s="117"/>
    </row>
    <row r="109" spans="1:8" ht="12.75">
      <c r="A109" s="115"/>
      <c r="B109" s="136"/>
      <c r="C109" s="115"/>
      <c r="D109" s="115"/>
      <c r="E109" s="116"/>
      <c r="F109" s="117"/>
      <c r="G109" s="173"/>
      <c r="H109" s="117"/>
    </row>
    <row r="110" spans="1:8" ht="12.75">
      <c r="A110" s="115"/>
      <c r="B110" s="136"/>
      <c r="C110" s="115"/>
      <c r="D110" s="115"/>
      <c r="E110" s="116"/>
      <c r="F110" s="117"/>
      <c r="G110" s="173"/>
      <c r="H110" s="117"/>
    </row>
    <row r="111" spans="1:8" ht="12.75">
      <c r="A111" s="115"/>
      <c r="B111" s="136"/>
      <c r="C111" s="115"/>
      <c r="D111" s="115"/>
      <c r="E111" s="116"/>
      <c r="F111" s="117"/>
      <c r="G111" s="173"/>
      <c r="H111" s="117"/>
    </row>
    <row r="112" spans="1:8" ht="12.75">
      <c r="A112" s="115"/>
      <c r="B112" s="136"/>
      <c r="C112" s="115"/>
      <c r="D112" s="115"/>
      <c r="E112" s="116"/>
      <c r="F112" s="117"/>
      <c r="G112" s="173"/>
      <c r="H112" s="117"/>
    </row>
    <row r="113" spans="1:8" ht="12.75">
      <c r="A113" s="115"/>
      <c r="B113" s="136"/>
      <c r="C113" s="115"/>
      <c r="D113" s="115"/>
      <c r="E113" s="116"/>
      <c r="F113" s="117"/>
      <c r="G113" s="173"/>
      <c r="H113" s="117"/>
    </row>
    <row r="114" spans="1:8" ht="12.75">
      <c r="A114" s="115"/>
      <c r="B114" s="136"/>
      <c r="C114" s="115"/>
      <c r="D114" s="115"/>
      <c r="E114" s="116"/>
      <c r="F114" s="117"/>
      <c r="G114" s="173"/>
      <c r="H114" s="117"/>
    </row>
    <row r="115" spans="1:8" ht="12.75">
      <c r="A115" s="115"/>
      <c r="B115" s="136"/>
      <c r="C115" s="115"/>
      <c r="D115" s="115"/>
      <c r="E115" s="116"/>
      <c r="F115" s="117"/>
      <c r="G115" s="173"/>
      <c r="H115" s="117"/>
    </row>
    <row r="116" spans="1:8" ht="12.75">
      <c r="A116" s="115"/>
      <c r="B116" s="136"/>
      <c r="C116" s="115"/>
      <c r="D116" s="115"/>
      <c r="E116" s="116"/>
      <c r="F116" s="117"/>
      <c r="G116" s="173"/>
      <c r="H116" s="117"/>
    </row>
    <row r="117" spans="1:8" ht="12.75">
      <c r="A117" s="115"/>
      <c r="B117" s="136"/>
      <c r="C117" s="115"/>
      <c r="D117" s="115"/>
      <c r="E117" s="116"/>
      <c r="F117" s="117"/>
      <c r="G117" s="173"/>
      <c r="H117" s="117"/>
    </row>
    <row r="118" spans="1:8" ht="12.75">
      <c r="A118" s="115"/>
      <c r="B118" s="136"/>
      <c r="C118" s="115"/>
      <c r="D118" s="115"/>
      <c r="E118" s="116"/>
      <c r="F118" s="117"/>
      <c r="G118" s="173"/>
      <c r="H118" s="117"/>
    </row>
    <row r="119" spans="1:8" ht="12.75">
      <c r="A119" s="115"/>
      <c r="B119" s="136"/>
      <c r="C119" s="115"/>
      <c r="D119" s="115"/>
      <c r="E119" s="116"/>
      <c r="F119" s="117"/>
      <c r="G119" s="173"/>
      <c r="H119" s="117"/>
    </row>
    <row r="120" spans="1:8" ht="12.75">
      <c r="A120" s="115"/>
      <c r="B120" s="136"/>
      <c r="C120" s="115"/>
      <c r="D120" s="115"/>
      <c r="E120" s="116"/>
      <c r="F120" s="117"/>
      <c r="G120" s="173"/>
      <c r="H120" s="117"/>
    </row>
    <row r="121" spans="1:8" ht="12.75">
      <c r="A121" s="115"/>
      <c r="B121" s="136"/>
      <c r="C121" s="115"/>
      <c r="D121" s="115"/>
      <c r="E121" s="116"/>
      <c r="F121" s="117"/>
      <c r="G121" s="173"/>
      <c r="H121" s="117"/>
    </row>
    <row r="122" spans="1:8" ht="12.75">
      <c r="A122" s="115"/>
      <c r="B122" s="136"/>
      <c r="C122" s="115"/>
      <c r="D122" s="115"/>
      <c r="E122" s="116"/>
      <c r="F122" s="117"/>
      <c r="G122" s="173"/>
      <c r="H122" s="117"/>
    </row>
    <row r="123" spans="1:8" ht="12.75">
      <c r="A123" s="115"/>
      <c r="B123" s="136"/>
      <c r="C123" s="115"/>
      <c r="D123" s="115"/>
      <c r="E123" s="116"/>
      <c r="F123" s="117"/>
      <c r="G123" s="173"/>
      <c r="H123" s="117"/>
    </row>
    <row r="124" spans="1:8" ht="12.75">
      <c r="A124" s="115"/>
      <c r="B124" s="136"/>
      <c r="C124" s="115"/>
      <c r="D124" s="115"/>
      <c r="E124" s="116"/>
      <c r="F124" s="117"/>
      <c r="G124" s="173"/>
      <c r="H124" s="117"/>
    </row>
    <row r="125" spans="1:8" ht="12.75">
      <c r="A125" s="115"/>
      <c r="B125" s="136"/>
      <c r="C125" s="115"/>
      <c r="D125" s="115"/>
      <c r="E125" s="116"/>
      <c r="F125" s="117"/>
      <c r="G125" s="173"/>
      <c r="H125" s="117"/>
    </row>
    <row r="126" spans="1:8" ht="12.75">
      <c r="A126" s="115"/>
      <c r="B126" s="136"/>
      <c r="C126" s="115"/>
      <c r="D126" s="115"/>
      <c r="E126" s="116"/>
      <c r="F126" s="117"/>
      <c r="G126" s="173"/>
      <c r="H126" s="117"/>
    </row>
    <row r="127" spans="1:8" ht="12.75">
      <c r="A127" s="115"/>
      <c r="B127" s="136"/>
      <c r="C127" s="115"/>
      <c r="D127" s="115"/>
      <c r="E127" s="116"/>
      <c r="F127" s="117"/>
      <c r="G127" s="173"/>
      <c r="H127" s="117"/>
    </row>
    <row r="128" spans="1:8" ht="12.75">
      <c r="A128" s="115"/>
      <c r="B128" s="136"/>
      <c r="C128" s="115"/>
      <c r="D128" s="115"/>
      <c r="E128" s="116"/>
      <c r="F128" s="117"/>
      <c r="G128" s="173"/>
      <c r="H128" s="117"/>
    </row>
    <row r="129" spans="1:8" ht="12.75">
      <c r="A129" s="115"/>
      <c r="B129" s="136"/>
      <c r="C129" s="115"/>
      <c r="D129" s="115"/>
      <c r="E129" s="116"/>
      <c r="F129" s="117"/>
      <c r="G129" s="173"/>
      <c r="H129" s="117"/>
    </row>
    <row r="130" spans="1:8" ht="12.75">
      <c r="A130" s="15" t="s">
        <v>317</v>
      </c>
      <c r="B130" s="14" t="s">
        <v>318</v>
      </c>
      <c r="C130" s="5"/>
      <c r="D130" s="5"/>
      <c r="E130" s="5"/>
      <c r="F130" s="6"/>
      <c r="G130" s="15" t="s">
        <v>323</v>
      </c>
      <c r="H130" s="15"/>
    </row>
    <row r="131" spans="1:8" ht="22.5">
      <c r="A131" s="5"/>
      <c r="B131" s="10" t="s">
        <v>350</v>
      </c>
      <c r="C131" s="5" t="s">
        <v>320</v>
      </c>
      <c r="D131" s="5" t="s">
        <v>321</v>
      </c>
      <c r="E131" s="23" t="s">
        <v>322</v>
      </c>
      <c r="F131" s="6" t="s">
        <v>325</v>
      </c>
      <c r="G131" s="6" t="s">
        <v>324</v>
      </c>
      <c r="H131" s="6" t="s">
        <v>325</v>
      </c>
    </row>
    <row r="132" spans="1:8" ht="12.75">
      <c r="A132" s="5"/>
      <c r="B132" s="44" t="s">
        <v>62</v>
      </c>
      <c r="C132" s="5"/>
      <c r="D132" s="5"/>
      <c r="E132" s="24"/>
      <c r="F132" s="17">
        <f aca="true" t="shared" si="2" ref="F132:F164">D132*E132</f>
        <v>0</v>
      </c>
      <c r="G132" s="34"/>
      <c r="H132" s="22">
        <f aca="true" t="shared" si="3" ref="H132:H164">E132*G132</f>
        <v>0</v>
      </c>
    </row>
    <row r="133" spans="1:8" ht="12.75">
      <c r="A133" s="5"/>
      <c r="B133" s="44" t="s">
        <v>63</v>
      </c>
      <c r="C133" s="8" t="s">
        <v>1</v>
      </c>
      <c r="D133" s="9">
        <v>2</v>
      </c>
      <c r="E133" s="21"/>
      <c r="F133" s="17">
        <f t="shared" si="2"/>
        <v>0</v>
      </c>
      <c r="G133" s="35" t="s">
        <v>326</v>
      </c>
      <c r="H133" s="22">
        <f t="shared" si="3"/>
        <v>0</v>
      </c>
    </row>
    <row r="134" spans="1:8" ht="12.75">
      <c r="A134" s="5"/>
      <c r="B134" s="44" t="s">
        <v>64</v>
      </c>
      <c r="C134" s="8" t="s">
        <v>1</v>
      </c>
      <c r="D134" s="9">
        <v>8</v>
      </c>
      <c r="E134" s="24">
        <v>9000</v>
      </c>
      <c r="F134" s="17">
        <f t="shared" si="2"/>
        <v>72000</v>
      </c>
      <c r="G134" s="34"/>
      <c r="H134" s="22">
        <f t="shared" si="3"/>
        <v>0</v>
      </c>
    </row>
    <row r="135" spans="1:8" ht="12.75">
      <c r="A135" s="5"/>
      <c r="B135" s="44" t="s">
        <v>65</v>
      </c>
      <c r="C135" s="8" t="s">
        <v>1</v>
      </c>
      <c r="D135" s="9">
        <v>1</v>
      </c>
      <c r="E135" s="24"/>
      <c r="F135" s="17">
        <f t="shared" si="2"/>
        <v>0</v>
      </c>
      <c r="G135" s="34"/>
      <c r="H135" s="22">
        <f t="shared" si="3"/>
        <v>0</v>
      </c>
    </row>
    <row r="136" spans="1:8" ht="12.75">
      <c r="A136" s="5"/>
      <c r="B136" s="44" t="s">
        <v>66</v>
      </c>
      <c r="C136" s="8" t="s">
        <v>1</v>
      </c>
      <c r="D136" s="9">
        <v>8</v>
      </c>
      <c r="E136" s="24">
        <v>40000</v>
      </c>
      <c r="F136" s="17">
        <f t="shared" si="2"/>
        <v>320000</v>
      </c>
      <c r="G136" s="34"/>
      <c r="H136" s="22">
        <f t="shared" si="3"/>
        <v>0</v>
      </c>
    </row>
    <row r="137" spans="1:8" ht="12.75">
      <c r="A137" s="5"/>
      <c r="B137" s="44" t="s">
        <v>67</v>
      </c>
      <c r="C137" s="8" t="s">
        <v>1</v>
      </c>
      <c r="D137" s="9">
        <v>1</v>
      </c>
      <c r="E137" s="21"/>
      <c r="F137" s="17">
        <f t="shared" si="2"/>
        <v>0</v>
      </c>
      <c r="G137" s="35" t="s">
        <v>328</v>
      </c>
      <c r="H137" s="22">
        <f t="shared" si="3"/>
        <v>0</v>
      </c>
    </row>
    <row r="138" spans="1:8" ht="12.75">
      <c r="A138" s="5"/>
      <c r="B138" s="44" t="s">
        <v>68</v>
      </c>
      <c r="C138" s="8" t="s">
        <v>1</v>
      </c>
      <c r="D138" s="9">
        <v>1</v>
      </c>
      <c r="E138" s="21"/>
      <c r="F138" s="17">
        <f t="shared" si="2"/>
        <v>0</v>
      </c>
      <c r="G138" s="35" t="s">
        <v>328</v>
      </c>
      <c r="H138" s="22">
        <f t="shared" si="3"/>
        <v>0</v>
      </c>
    </row>
    <row r="139" spans="1:8" ht="12.75">
      <c r="A139" s="5"/>
      <c r="B139" s="44" t="s">
        <v>69</v>
      </c>
      <c r="C139" s="8" t="s">
        <v>1</v>
      </c>
      <c r="D139" s="9">
        <v>1</v>
      </c>
      <c r="E139" s="21"/>
      <c r="F139" s="17">
        <f t="shared" si="2"/>
        <v>0</v>
      </c>
      <c r="G139" s="35" t="s">
        <v>328</v>
      </c>
      <c r="H139" s="22">
        <f t="shared" si="3"/>
        <v>0</v>
      </c>
    </row>
    <row r="140" spans="1:8" ht="12.75">
      <c r="A140" s="5"/>
      <c r="B140" s="44" t="s">
        <v>70</v>
      </c>
      <c r="C140" s="8" t="s">
        <v>1</v>
      </c>
      <c r="D140" s="9">
        <v>1</v>
      </c>
      <c r="E140" s="21">
        <v>140000</v>
      </c>
      <c r="F140" s="17">
        <f t="shared" si="2"/>
        <v>140000</v>
      </c>
      <c r="G140" s="35" t="s">
        <v>328</v>
      </c>
      <c r="H140" s="22">
        <f t="shared" si="3"/>
        <v>140000</v>
      </c>
    </row>
    <row r="141" spans="1:8" ht="12.75">
      <c r="A141" s="5"/>
      <c r="B141" s="44" t="s">
        <v>71</v>
      </c>
      <c r="C141" s="8" t="s">
        <v>1</v>
      </c>
      <c r="D141" s="9">
        <v>8</v>
      </c>
      <c r="E141" s="24">
        <v>50000</v>
      </c>
      <c r="F141" s="17">
        <f t="shared" si="2"/>
        <v>400000</v>
      </c>
      <c r="G141" s="34"/>
      <c r="H141" s="22">
        <f t="shared" si="3"/>
        <v>0</v>
      </c>
    </row>
    <row r="142" spans="1:8" ht="12.75">
      <c r="A142" s="5"/>
      <c r="B142" s="44" t="s">
        <v>72</v>
      </c>
      <c r="C142" s="8" t="s">
        <v>1</v>
      </c>
      <c r="D142" s="5">
        <v>1</v>
      </c>
      <c r="E142" s="24">
        <v>15000</v>
      </c>
      <c r="F142" s="17">
        <f t="shared" si="2"/>
        <v>15000</v>
      </c>
      <c r="G142" s="34"/>
      <c r="H142" s="22">
        <f t="shared" si="3"/>
        <v>0</v>
      </c>
    </row>
    <row r="143" spans="1:8" ht="12.75">
      <c r="A143" s="5"/>
      <c r="B143" s="44" t="s">
        <v>73</v>
      </c>
      <c r="C143" s="8" t="s">
        <v>1</v>
      </c>
      <c r="D143" s="5">
        <v>1</v>
      </c>
      <c r="E143" s="24">
        <v>100000</v>
      </c>
      <c r="F143" s="17">
        <f t="shared" si="2"/>
        <v>100000</v>
      </c>
      <c r="G143" s="34"/>
      <c r="H143" s="22">
        <f t="shared" si="3"/>
        <v>0</v>
      </c>
    </row>
    <row r="144" spans="1:8" ht="12.75">
      <c r="A144" s="5"/>
      <c r="B144" s="44" t="s">
        <v>74</v>
      </c>
      <c r="C144" s="8" t="s">
        <v>1</v>
      </c>
      <c r="D144" s="5">
        <v>1</v>
      </c>
      <c r="E144" s="24">
        <v>8000</v>
      </c>
      <c r="F144" s="17">
        <f t="shared" si="2"/>
        <v>8000</v>
      </c>
      <c r="G144" s="34"/>
      <c r="H144" s="22">
        <f t="shared" si="3"/>
        <v>0</v>
      </c>
    </row>
    <row r="145" spans="1:8" ht="12.75">
      <c r="A145" s="5"/>
      <c r="B145" s="44" t="s">
        <v>75</v>
      </c>
      <c r="C145" s="8" t="s">
        <v>1</v>
      </c>
      <c r="D145" s="5">
        <v>1</v>
      </c>
      <c r="E145" s="24"/>
      <c r="F145" s="17">
        <f t="shared" si="2"/>
        <v>0</v>
      </c>
      <c r="G145" s="34"/>
      <c r="H145" s="22">
        <f t="shared" si="3"/>
        <v>0</v>
      </c>
    </row>
    <row r="146" spans="1:8" ht="12.75">
      <c r="A146" s="5"/>
      <c r="B146" s="44" t="s">
        <v>76</v>
      </c>
      <c r="C146" s="8" t="s">
        <v>1</v>
      </c>
      <c r="D146" s="5">
        <v>1</v>
      </c>
      <c r="E146" s="24">
        <v>50000</v>
      </c>
      <c r="F146" s="17">
        <f t="shared" si="2"/>
        <v>50000</v>
      </c>
      <c r="G146" s="34"/>
      <c r="H146" s="22">
        <f t="shared" si="3"/>
        <v>0</v>
      </c>
    </row>
    <row r="147" spans="1:8" ht="25.5">
      <c r="A147" s="5"/>
      <c r="B147" s="47" t="s">
        <v>77</v>
      </c>
      <c r="C147" s="8" t="s">
        <v>1</v>
      </c>
      <c r="D147" s="5"/>
      <c r="E147" s="24">
        <v>750000</v>
      </c>
      <c r="F147" s="17">
        <f t="shared" si="2"/>
        <v>0</v>
      </c>
      <c r="G147" s="34"/>
      <c r="H147" s="22">
        <f t="shared" si="3"/>
        <v>0</v>
      </c>
    </row>
    <row r="148" spans="1:8" ht="12.75">
      <c r="A148" s="5"/>
      <c r="B148" s="44" t="s">
        <v>78</v>
      </c>
      <c r="C148" s="8" t="s">
        <v>1</v>
      </c>
      <c r="D148" s="5"/>
      <c r="E148" s="24">
        <v>120000</v>
      </c>
      <c r="F148" s="17">
        <f t="shared" si="2"/>
        <v>0</v>
      </c>
      <c r="G148" s="34"/>
      <c r="H148" s="22">
        <f t="shared" si="3"/>
        <v>0</v>
      </c>
    </row>
    <row r="149" spans="1:8" ht="12.75">
      <c r="A149" s="5"/>
      <c r="B149" s="44" t="s">
        <v>79</v>
      </c>
      <c r="C149" s="8" t="s">
        <v>1</v>
      </c>
      <c r="D149" s="9">
        <v>8</v>
      </c>
      <c r="E149" s="24">
        <v>5000</v>
      </c>
      <c r="F149" s="17">
        <f t="shared" si="2"/>
        <v>40000</v>
      </c>
      <c r="G149" s="34"/>
      <c r="H149" s="22">
        <f t="shared" si="3"/>
        <v>0</v>
      </c>
    </row>
    <row r="150" spans="1:8" ht="12.75">
      <c r="A150" s="5"/>
      <c r="B150" s="44" t="s">
        <v>80</v>
      </c>
      <c r="C150" s="8" t="s">
        <v>1</v>
      </c>
      <c r="D150" s="9">
        <v>8</v>
      </c>
      <c r="E150" s="24">
        <v>80000</v>
      </c>
      <c r="F150" s="17">
        <f t="shared" si="2"/>
        <v>640000</v>
      </c>
      <c r="G150" s="34"/>
      <c r="H150" s="22">
        <f t="shared" si="3"/>
        <v>0</v>
      </c>
    </row>
    <row r="151" spans="1:8" ht="13.5">
      <c r="A151" s="5"/>
      <c r="B151" s="46" t="s">
        <v>81</v>
      </c>
      <c r="C151" s="5"/>
      <c r="D151" s="5"/>
      <c r="E151" s="24"/>
      <c r="F151" s="17">
        <f t="shared" si="2"/>
        <v>0</v>
      </c>
      <c r="G151" s="34"/>
      <c r="H151" s="22">
        <f t="shared" si="3"/>
        <v>0</v>
      </c>
    </row>
    <row r="152" spans="1:8" ht="12.75">
      <c r="A152" s="5"/>
      <c r="B152" s="44" t="s">
        <v>82</v>
      </c>
      <c r="C152" s="8" t="s">
        <v>1</v>
      </c>
      <c r="D152" s="9">
        <v>10</v>
      </c>
      <c r="E152" s="21">
        <v>30000</v>
      </c>
      <c r="F152" s="17">
        <f t="shared" si="2"/>
        <v>300000</v>
      </c>
      <c r="G152" s="35" t="s">
        <v>332</v>
      </c>
      <c r="H152" s="22">
        <f t="shared" si="3"/>
        <v>300000</v>
      </c>
    </row>
    <row r="153" spans="1:8" ht="12.75">
      <c r="A153" s="5"/>
      <c r="B153" s="44" t="s">
        <v>83</v>
      </c>
      <c r="C153" s="8" t="s">
        <v>1</v>
      </c>
      <c r="D153" s="5"/>
      <c r="E153" s="24"/>
      <c r="F153" s="17">
        <f t="shared" si="2"/>
        <v>0</v>
      </c>
      <c r="G153" s="16"/>
      <c r="H153" s="22">
        <f t="shared" si="3"/>
        <v>0</v>
      </c>
    </row>
    <row r="154" spans="1:8" ht="12.75">
      <c r="A154" s="5"/>
      <c r="B154" s="44" t="s">
        <v>84</v>
      </c>
      <c r="C154" s="8" t="s">
        <v>1</v>
      </c>
      <c r="D154" s="5">
        <v>1</v>
      </c>
      <c r="E154" s="24">
        <v>80000</v>
      </c>
      <c r="F154" s="17">
        <f t="shared" si="2"/>
        <v>80000</v>
      </c>
      <c r="G154" s="16"/>
      <c r="H154" s="22">
        <f t="shared" si="3"/>
        <v>0</v>
      </c>
    </row>
    <row r="155" spans="1:8" ht="12.75">
      <c r="A155" s="5"/>
      <c r="B155" s="44" t="s">
        <v>341</v>
      </c>
      <c r="C155" s="8" t="s">
        <v>1</v>
      </c>
      <c r="D155" s="5">
        <v>2</v>
      </c>
      <c r="E155" s="24">
        <v>15000</v>
      </c>
      <c r="F155" s="17">
        <f t="shared" si="2"/>
        <v>30000</v>
      </c>
      <c r="G155" s="16"/>
      <c r="H155" s="22">
        <f t="shared" si="3"/>
        <v>0</v>
      </c>
    </row>
    <row r="156" spans="1:8" ht="12.75">
      <c r="A156" s="5"/>
      <c r="B156" s="44" t="s">
        <v>342</v>
      </c>
      <c r="C156" s="8" t="s">
        <v>1</v>
      </c>
      <c r="D156" s="5">
        <v>2</v>
      </c>
      <c r="E156" s="24">
        <v>45000</v>
      </c>
      <c r="F156" s="17">
        <f t="shared" si="2"/>
        <v>90000</v>
      </c>
      <c r="G156" s="16"/>
      <c r="H156" s="22">
        <f t="shared" si="3"/>
        <v>0</v>
      </c>
    </row>
    <row r="157" spans="1:8" ht="12.75">
      <c r="A157" s="5"/>
      <c r="B157" s="44" t="s">
        <v>85</v>
      </c>
      <c r="C157" s="8" t="s">
        <v>1</v>
      </c>
      <c r="D157" s="5">
        <v>3</v>
      </c>
      <c r="E157" s="24">
        <v>5000</v>
      </c>
      <c r="F157" s="17">
        <f t="shared" si="2"/>
        <v>15000</v>
      </c>
      <c r="G157" s="16"/>
      <c r="H157" s="22">
        <f t="shared" si="3"/>
        <v>0</v>
      </c>
    </row>
    <row r="158" spans="1:8" ht="12.75">
      <c r="A158" s="5"/>
      <c r="B158" s="44" t="s">
        <v>86</v>
      </c>
      <c r="C158" s="8" t="s">
        <v>1</v>
      </c>
      <c r="D158" s="5">
        <v>20</v>
      </c>
      <c r="E158" s="24">
        <v>2000</v>
      </c>
      <c r="F158" s="17">
        <f t="shared" si="2"/>
        <v>40000</v>
      </c>
      <c r="G158" s="16"/>
      <c r="H158" s="22">
        <f t="shared" si="3"/>
        <v>0</v>
      </c>
    </row>
    <row r="159" spans="1:8" ht="12.75">
      <c r="A159" s="5"/>
      <c r="B159" s="44" t="s">
        <v>87</v>
      </c>
      <c r="C159" s="8" t="s">
        <v>1</v>
      </c>
      <c r="D159" s="5">
        <v>2</v>
      </c>
      <c r="E159" s="24">
        <v>8000</v>
      </c>
      <c r="F159" s="17">
        <f t="shared" si="2"/>
        <v>16000</v>
      </c>
      <c r="G159" s="16"/>
      <c r="H159" s="22">
        <f t="shared" si="3"/>
        <v>0</v>
      </c>
    </row>
    <row r="160" spans="1:8" ht="12.75">
      <c r="A160" s="5"/>
      <c r="B160" s="44" t="s">
        <v>88</v>
      </c>
      <c r="C160" s="8" t="s">
        <v>1</v>
      </c>
      <c r="D160" s="5">
        <v>2</v>
      </c>
      <c r="E160" s="24">
        <v>5000</v>
      </c>
      <c r="F160" s="17">
        <f t="shared" si="2"/>
        <v>10000</v>
      </c>
      <c r="G160" s="16"/>
      <c r="H160" s="22">
        <f t="shared" si="3"/>
        <v>0</v>
      </c>
    </row>
    <row r="161" spans="1:8" ht="12.75">
      <c r="A161" s="5"/>
      <c r="B161" s="44" t="s">
        <v>89</v>
      </c>
      <c r="C161" s="8" t="s">
        <v>1</v>
      </c>
      <c r="D161" s="5">
        <v>2</v>
      </c>
      <c r="E161" s="24">
        <v>12000</v>
      </c>
      <c r="F161" s="17">
        <f t="shared" si="2"/>
        <v>24000</v>
      </c>
      <c r="G161" s="16"/>
      <c r="H161" s="22">
        <f t="shared" si="3"/>
        <v>0</v>
      </c>
    </row>
    <row r="162" spans="1:8" ht="12.75">
      <c r="A162" s="5"/>
      <c r="B162" s="44" t="s">
        <v>90</v>
      </c>
      <c r="C162" s="8" t="s">
        <v>1</v>
      </c>
      <c r="D162" s="5">
        <v>10</v>
      </c>
      <c r="E162" s="24">
        <v>2000</v>
      </c>
      <c r="F162" s="17">
        <f t="shared" si="2"/>
        <v>20000</v>
      </c>
      <c r="G162" s="16"/>
      <c r="H162" s="22">
        <f t="shared" si="3"/>
        <v>0</v>
      </c>
    </row>
    <row r="163" spans="1:8" ht="12.75">
      <c r="A163" s="5"/>
      <c r="B163" s="44" t="s">
        <v>91</v>
      </c>
      <c r="C163" s="8" t="s">
        <v>1</v>
      </c>
      <c r="D163" s="5"/>
      <c r="E163" s="24"/>
      <c r="F163" s="17">
        <f t="shared" si="2"/>
        <v>0</v>
      </c>
      <c r="G163" s="16"/>
      <c r="H163" s="22">
        <f t="shared" si="3"/>
        <v>0</v>
      </c>
    </row>
    <row r="164" spans="1:8" ht="12.75">
      <c r="A164" s="5"/>
      <c r="B164" s="44" t="s">
        <v>92</v>
      </c>
      <c r="C164" s="8" t="s">
        <v>1</v>
      </c>
      <c r="D164" s="5"/>
      <c r="E164" s="24"/>
      <c r="F164" s="17">
        <f t="shared" si="2"/>
        <v>0</v>
      </c>
      <c r="G164" s="16"/>
      <c r="H164" s="22">
        <f t="shared" si="3"/>
        <v>0</v>
      </c>
    </row>
    <row r="165" spans="1:8" ht="12.75">
      <c r="A165" s="70"/>
      <c r="B165" s="74" t="s">
        <v>351</v>
      </c>
      <c r="C165" s="70"/>
      <c r="D165" s="70"/>
      <c r="E165" s="71"/>
      <c r="F165" s="72">
        <f>SUM(F132:F164)</f>
        <v>2410000</v>
      </c>
      <c r="G165" s="72"/>
      <c r="H165" s="72">
        <f>SUM(H132:H164)</f>
        <v>440000</v>
      </c>
    </row>
    <row r="166" spans="1:8" ht="12.75">
      <c r="A166" s="115"/>
      <c r="B166" s="114"/>
      <c r="C166" s="115"/>
      <c r="D166" s="115"/>
      <c r="E166" s="116"/>
      <c r="F166" s="117"/>
      <c r="G166" s="117"/>
      <c r="H166" s="117"/>
    </row>
    <row r="167" spans="1:8" ht="12.75">
      <c r="A167" s="115"/>
      <c r="B167" s="114"/>
      <c r="C167" s="115"/>
      <c r="D167" s="115"/>
      <c r="E167" s="116"/>
      <c r="F167" s="117"/>
      <c r="G167" s="117"/>
      <c r="H167" s="117"/>
    </row>
    <row r="168" spans="1:8" ht="12.75">
      <c r="A168" s="115"/>
      <c r="B168" s="114"/>
      <c r="C168" s="115"/>
      <c r="D168" s="115"/>
      <c r="E168" s="116"/>
      <c r="F168" s="117"/>
      <c r="G168" s="117"/>
      <c r="H168" s="117"/>
    </row>
    <row r="169" spans="1:8" ht="12.75">
      <c r="A169" s="115"/>
      <c r="B169" s="114"/>
      <c r="C169" s="115"/>
      <c r="D169" s="115"/>
      <c r="E169" s="116"/>
      <c r="F169" s="117"/>
      <c r="G169" s="117"/>
      <c r="H169" s="117"/>
    </row>
    <row r="170" spans="1:8" ht="12.75">
      <c r="A170" s="115"/>
      <c r="B170" s="114"/>
      <c r="C170" s="115"/>
      <c r="D170" s="115"/>
      <c r="E170" s="116"/>
      <c r="F170" s="117"/>
      <c r="G170" s="117"/>
      <c r="H170" s="117"/>
    </row>
    <row r="171" spans="1:8" ht="12.75">
      <c r="A171" s="115"/>
      <c r="B171" s="114"/>
      <c r="C171" s="115"/>
      <c r="D171" s="115"/>
      <c r="E171" s="116"/>
      <c r="F171" s="117"/>
      <c r="G171" s="117"/>
      <c r="H171" s="117"/>
    </row>
    <row r="172" spans="1:8" ht="12.75">
      <c r="A172" s="115"/>
      <c r="B172" s="114"/>
      <c r="C172" s="115"/>
      <c r="D172" s="115"/>
      <c r="E172" s="116"/>
      <c r="F172" s="117"/>
      <c r="G172" s="117"/>
      <c r="H172" s="117"/>
    </row>
    <row r="173" spans="1:8" ht="12.75">
      <c r="A173" s="115"/>
      <c r="B173" s="114"/>
      <c r="C173" s="115"/>
      <c r="D173" s="115"/>
      <c r="E173" s="116"/>
      <c r="F173" s="117"/>
      <c r="G173" s="117"/>
      <c r="H173" s="117"/>
    </row>
    <row r="174" spans="1:8" ht="12.75">
      <c r="A174" s="115"/>
      <c r="B174" s="114"/>
      <c r="C174" s="115"/>
      <c r="D174" s="115"/>
      <c r="E174" s="116"/>
      <c r="F174" s="117"/>
      <c r="G174" s="117"/>
      <c r="H174" s="117"/>
    </row>
    <row r="175" spans="1:8" ht="12.75">
      <c r="A175" s="115"/>
      <c r="B175" s="114"/>
      <c r="C175" s="115"/>
      <c r="D175" s="115"/>
      <c r="E175" s="116"/>
      <c r="F175" s="117"/>
      <c r="G175" s="117"/>
      <c r="H175" s="117"/>
    </row>
    <row r="176" spans="1:8" ht="12.75">
      <c r="A176" s="115"/>
      <c r="B176" s="114"/>
      <c r="C176" s="115"/>
      <c r="D176" s="115"/>
      <c r="E176" s="116"/>
      <c r="F176" s="117"/>
      <c r="G176" s="117"/>
      <c r="H176" s="117"/>
    </row>
    <row r="177" spans="1:8" ht="12.75">
      <c r="A177" s="115"/>
      <c r="B177" s="114"/>
      <c r="C177" s="115"/>
      <c r="D177" s="115"/>
      <c r="E177" s="116"/>
      <c r="F177" s="117"/>
      <c r="G177" s="117"/>
      <c r="H177" s="117"/>
    </row>
    <row r="178" spans="1:8" ht="12.75">
      <c r="A178" s="115"/>
      <c r="B178" s="114"/>
      <c r="C178" s="115"/>
      <c r="D178" s="115"/>
      <c r="E178" s="116"/>
      <c r="F178" s="117"/>
      <c r="G178" s="117"/>
      <c r="H178" s="117"/>
    </row>
    <row r="179" spans="1:8" ht="12.75">
      <c r="A179" s="115"/>
      <c r="B179" s="114"/>
      <c r="C179" s="115"/>
      <c r="D179" s="115"/>
      <c r="E179" s="116"/>
      <c r="F179" s="117"/>
      <c r="G179" s="117"/>
      <c r="H179" s="117"/>
    </row>
    <row r="180" spans="1:8" ht="12.75">
      <c r="A180" s="115"/>
      <c r="B180" s="114"/>
      <c r="C180" s="115"/>
      <c r="D180" s="115"/>
      <c r="E180" s="116"/>
      <c r="F180" s="117"/>
      <c r="G180" s="117"/>
      <c r="H180" s="117"/>
    </row>
    <row r="181" spans="1:8" ht="12.75">
      <c r="A181" s="115"/>
      <c r="B181" s="114"/>
      <c r="C181" s="115"/>
      <c r="D181" s="115"/>
      <c r="E181" s="116"/>
      <c r="F181" s="117"/>
      <c r="G181" s="117"/>
      <c r="H181" s="117"/>
    </row>
    <row r="182" spans="1:8" ht="12.75">
      <c r="A182" s="115"/>
      <c r="B182" s="114"/>
      <c r="C182" s="115"/>
      <c r="D182" s="115"/>
      <c r="E182" s="116"/>
      <c r="F182" s="117"/>
      <c r="G182" s="117"/>
      <c r="H182" s="117"/>
    </row>
    <row r="183" spans="1:8" ht="12.75">
      <c r="A183" s="115"/>
      <c r="B183" s="114"/>
      <c r="C183" s="115"/>
      <c r="D183" s="115"/>
      <c r="E183" s="116"/>
      <c r="F183" s="117"/>
      <c r="G183" s="117"/>
      <c r="H183" s="117"/>
    </row>
    <row r="184" spans="1:8" ht="12.75">
      <c r="A184" s="115"/>
      <c r="B184" s="114"/>
      <c r="C184" s="115"/>
      <c r="D184" s="115"/>
      <c r="E184" s="116"/>
      <c r="F184" s="117"/>
      <c r="G184" s="117"/>
      <c r="H184" s="117"/>
    </row>
    <row r="185" spans="1:8" ht="12.75">
      <c r="A185" s="115"/>
      <c r="B185" s="114"/>
      <c r="C185" s="115"/>
      <c r="D185" s="115"/>
      <c r="E185" s="116"/>
      <c r="F185" s="117"/>
      <c r="G185" s="117"/>
      <c r="H185" s="117"/>
    </row>
    <row r="186" spans="1:8" ht="12.75">
      <c r="A186" s="115"/>
      <c r="B186" s="114"/>
      <c r="C186" s="115"/>
      <c r="D186" s="115"/>
      <c r="E186" s="116"/>
      <c r="F186" s="117"/>
      <c r="G186" s="117"/>
      <c r="H186" s="117"/>
    </row>
    <row r="187" spans="1:8" ht="12.75">
      <c r="A187" s="115"/>
      <c r="B187" s="114"/>
      <c r="C187" s="115"/>
      <c r="D187" s="115"/>
      <c r="E187" s="116"/>
      <c r="F187" s="117"/>
      <c r="G187" s="117"/>
      <c r="H187" s="117"/>
    </row>
    <row r="188" spans="1:8" ht="12.75">
      <c r="A188" s="115"/>
      <c r="B188" s="114"/>
      <c r="C188" s="115"/>
      <c r="D188" s="115"/>
      <c r="E188" s="116"/>
      <c r="F188" s="117"/>
      <c r="G188" s="117"/>
      <c r="H188" s="117"/>
    </row>
    <row r="189" spans="1:8" ht="12.75">
      <c r="A189" s="115"/>
      <c r="B189" s="114"/>
      <c r="C189" s="115"/>
      <c r="D189" s="115"/>
      <c r="E189" s="116"/>
      <c r="F189" s="117"/>
      <c r="G189" s="117"/>
      <c r="H189" s="117"/>
    </row>
    <row r="190" spans="1:8" ht="12.75">
      <c r="A190" s="115"/>
      <c r="B190" s="114"/>
      <c r="C190" s="115"/>
      <c r="D190" s="115"/>
      <c r="E190" s="116"/>
      <c r="F190" s="117"/>
      <c r="G190" s="117"/>
      <c r="H190" s="117"/>
    </row>
    <row r="191" spans="1:8" ht="12.75">
      <c r="A191" s="115"/>
      <c r="B191" s="114"/>
      <c r="C191" s="115"/>
      <c r="D191" s="115"/>
      <c r="E191" s="116"/>
      <c r="F191" s="117"/>
      <c r="G191" s="117"/>
      <c r="H191" s="117"/>
    </row>
    <row r="192" spans="1:8" ht="12.75">
      <c r="A192" s="115"/>
      <c r="B192" s="114"/>
      <c r="C192" s="115"/>
      <c r="D192" s="115"/>
      <c r="E192" s="116"/>
      <c r="F192" s="117"/>
      <c r="G192" s="117"/>
      <c r="H192" s="117"/>
    </row>
    <row r="193" spans="1:8" ht="12.75">
      <c r="A193" s="115"/>
      <c r="B193" s="114"/>
      <c r="C193" s="115"/>
      <c r="D193" s="115"/>
      <c r="E193" s="116"/>
      <c r="F193" s="117"/>
      <c r="G193" s="117"/>
      <c r="H193" s="117"/>
    </row>
    <row r="194" spans="1:8" ht="12.75">
      <c r="A194" s="15" t="s">
        <v>317</v>
      </c>
      <c r="B194" s="14" t="s">
        <v>318</v>
      </c>
      <c r="C194" s="5"/>
      <c r="D194" s="5"/>
      <c r="E194" s="5"/>
      <c r="F194" s="6"/>
      <c r="G194" s="15" t="s">
        <v>323</v>
      </c>
      <c r="H194" s="15"/>
    </row>
    <row r="195" spans="1:8" ht="22.5">
      <c r="A195" s="5"/>
      <c r="B195" s="37" t="s">
        <v>352</v>
      </c>
      <c r="C195" s="5" t="s">
        <v>320</v>
      </c>
      <c r="D195" s="5" t="s">
        <v>321</v>
      </c>
      <c r="E195" s="23" t="s">
        <v>322</v>
      </c>
      <c r="F195" s="6" t="s">
        <v>325</v>
      </c>
      <c r="G195" s="6" t="s">
        <v>324</v>
      </c>
      <c r="H195" s="6" t="s">
        <v>325</v>
      </c>
    </row>
    <row r="196" spans="1:8" ht="13.5">
      <c r="A196" s="5"/>
      <c r="B196" s="48" t="s">
        <v>93</v>
      </c>
      <c r="C196" s="5"/>
      <c r="D196" s="5"/>
      <c r="E196" s="24"/>
      <c r="F196" s="17">
        <f aca="true" t="shared" si="4" ref="F196:F207">D196*E196</f>
        <v>0</v>
      </c>
      <c r="G196" s="16"/>
      <c r="H196" s="22">
        <f aca="true" t="shared" si="5" ref="H196:H207">E196*G196</f>
        <v>0</v>
      </c>
    </row>
    <row r="197" spans="1:8" ht="12.75">
      <c r="A197" s="5"/>
      <c r="B197" s="49" t="s">
        <v>94</v>
      </c>
      <c r="C197" s="5" t="s">
        <v>1</v>
      </c>
      <c r="D197" s="5">
        <v>1</v>
      </c>
      <c r="E197" s="21">
        <v>140000</v>
      </c>
      <c r="F197" s="17">
        <f t="shared" si="4"/>
        <v>140000</v>
      </c>
      <c r="G197" s="20">
        <v>1</v>
      </c>
      <c r="H197" s="22">
        <f t="shared" si="5"/>
        <v>140000</v>
      </c>
    </row>
    <row r="198" spans="1:8" ht="12.75">
      <c r="A198" s="5"/>
      <c r="B198" s="49" t="s">
        <v>95</v>
      </c>
      <c r="C198" s="5" t="s">
        <v>1</v>
      </c>
      <c r="D198" s="5">
        <v>1</v>
      </c>
      <c r="E198" s="21">
        <v>60000</v>
      </c>
      <c r="F198" s="17">
        <f t="shared" si="4"/>
        <v>60000</v>
      </c>
      <c r="G198" s="20">
        <v>1</v>
      </c>
      <c r="H198" s="22">
        <f t="shared" si="5"/>
        <v>60000</v>
      </c>
    </row>
    <row r="199" spans="1:8" ht="12.75">
      <c r="A199" s="5"/>
      <c r="B199" s="49" t="s">
        <v>96</v>
      </c>
      <c r="C199" s="5" t="s">
        <v>1</v>
      </c>
      <c r="D199" s="5">
        <v>1</v>
      </c>
      <c r="E199" s="24">
        <v>120000</v>
      </c>
      <c r="F199" s="17">
        <f t="shared" si="4"/>
        <v>120000</v>
      </c>
      <c r="G199" s="20"/>
      <c r="H199" s="22">
        <f t="shared" si="5"/>
        <v>0</v>
      </c>
    </row>
    <row r="200" spans="1:8" ht="25.5">
      <c r="A200" s="5"/>
      <c r="B200" s="50" t="s">
        <v>97</v>
      </c>
      <c r="C200" s="5" t="s">
        <v>1</v>
      </c>
      <c r="D200" s="5">
        <v>3</v>
      </c>
      <c r="E200" s="25"/>
      <c r="F200" s="17">
        <f t="shared" si="4"/>
        <v>0</v>
      </c>
      <c r="G200" s="20"/>
      <c r="H200" s="22">
        <f t="shared" si="5"/>
        <v>0</v>
      </c>
    </row>
    <row r="201" spans="1:8" ht="12.75">
      <c r="A201" s="5"/>
      <c r="B201" s="50" t="s">
        <v>369</v>
      </c>
      <c r="C201" s="5" t="s">
        <v>1</v>
      </c>
      <c r="D201" s="5">
        <v>4</v>
      </c>
      <c r="E201" s="21">
        <v>2000</v>
      </c>
      <c r="F201" s="17">
        <f t="shared" si="4"/>
        <v>8000</v>
      </c>
      <c r="G201" s="20">
        <v>1</v>
      </c>
      <c r="H201" s="22">
        <f t="shared" si="5"/>
        <v>2000</v>
      </c>
    </row>
    <row r="202" spans="1:8" ht="25.5">
      <c r="A202" s="5"/>
      <c r="B202" s="50" t="s">
        <v>98</v>
      </c>
      <c r="C202" s="5" t="s">
        <v>1</v>
      </c>
      <c r="D202" s="5"/>
      <c r="E202" s="24"/>
      <c r="F202" s="17">
        <f t="shared" si="4"/>
        <v>0</v>
      </c>
      <c r="G202" s="20"/>
      <c r="H202" s="22">
        <f t="shared" si="5"/>
        <v>0</v>
      </c>
    </row>
    <row r="203" spans="1:8" ht="25.5">
      <c r="A203" s="5"/>
      <c r="B203" s="50" t="s">
        <v>99</v>
      </c>
      <c r="C203" s="5" t="s">
        <v>1</v>
      </c>
      <c r="D203" s="5"/>
      <c r="E203" s="24"/>
      <c r="F203" s="17">
        <f t="shared" si="4"/>
        <v>0</v>
      </c>
      <c r="G203" s="20"/>
      <c r="H203" s="22">
        <f t="shared" si="5"/>
        <v>0</v>
      </c>
    </row>
    <row r="204" spans="1:8" ht="12.75">
      <c r="A204" s="5"/>
      <c r="B204" s="49" t="s">
        <v>100</v>
      </c>
      <c r="C204" s="5" t="s">
        <v>1</v>
      </c>
      <c r="D204" s="5">
        <v>2</v>
      </c>
      <c r="E204" s="21">
        <v>10000</v>
      </c>
      <c r="F204" s="17">
        <f t="shared" si="4"/>
        <v>20000</v>
      </c>
      <c r="G204" s="20">
        <v>1</v>
      </c>
      <c r="H204" s="22">
        <f t="shared" si="5"/>
        <v>10000</v>
      </c>
    </row>
    <row r="205" spans="1:8" ht="25.5">
      <c r="A205" s="5"/>
      <c r="B205" s="50" t="s">
        <v>101</v>
      </c>
      <c r="C205" s="5" t="s">
        <v>1</v>
      </c>
      <c r="D205" s="5">
        <v>1</v>
      </c>
      <c r="E205" s="24">
        <v>3000000</v>
      </c>
      <c r="F205" s="17">
        <f t="shared" si="4"/>
        <v>3000000</v>
      </c>
      <c r="G205" s="20"/>
      <c r="H205" s="22">
        <f t="shared" si="5"/>
        <v>0</v>
      </c>
    </row>
    <row r="206" spans="1:8" ht="12.75">
      <c r="A206" s="5"/>
      <c r="B206" s="49" t="s">
        <v>102</v>
      </c>
      <c r="C206" s="8" t="s">
        <v>1</v>
      </c>
      <c r="D206" s="9">
        <v>1</v>
      </c>
      <c r="E206" s="21">
        <v>750000</v>
      </c>
      <c r="F206" s="17">
        <f t="shared" si="4"/>
        <v>750000</v>
      </c>
      <c r="G206" s="20">
        <v>1</v>
      </c>
      <c r="H206" s="22">
        <f t="shared" si="5"/>
        <v>750000</v>
      </c>
    </row>
    <row r="207" spans="1:8" ht="13.5">
      <c r="A207" s="5"/>
      <c r="B207" s="48" t="s">
        <v>81</v>
      </c>
      <c r="C207" s="5"/>
      <c r="D207" s="5"/>
      <c r="E207" s="24"/>
      <c r="F207" s="17">
        <f t="shared" si="4"/>
        <v>0</v>
      </c>
      <c r="G207" s="20"/>
      <c r="H207" s="22">
        <f t="shared" si="5"/>
        <v>0</v>
      </c>
    </row>
    <row r="208" spans="1:8" ht="12.75">
      <c r="A208" s="5"/>
      <c r="B208" s="36" t="s">
        <v>353</v>
      </c>
      <c r="C208" s="5"/>
      <c r="D208" s="5"/>
      <c r="E208" s="24"/>
      <c r="F208" s="39">
        <f>SUM(F196:F207)</f>
        <v>4098000</v>
      </c>
      <c r="G208" s="39"/>
      <c r="H208" s="39">
        <f>SUM(H196:H207)</f>
        <v>962000</v>
      </c>
    </row>
    <row r="209" spans="1:8" ht="12.75">
      <c r="A209" s="5"/>
      <c r="B209" s="49" t="s">
        <v>103</v>
      </c>
      <c r="C209" s="8" t="s">
        <v>1</v>
      </c>
      <c r="D209" s="9">
        <v>1</v>
      </c>
      <c r="E209" s="24">
        <v>30000</v>
      </c>
      <c r="F209" s="17">
        <f>D209*E209</f>
        <v>30000</v>
      </c>
      <c r="G209" s="20"/>
      <c r="H209" s="22">
        <f>E209*G209</f>
        <v>0</v>
      </c>
    </row>
    <row r="210" spans="1:8" ht="12.75">
      <c r="A210" s="5"/>
      <c r="B210" s="49" t="s">
        <v>104</v>
      </c>
      <c r="C210" s="5"/>
      <c r="D210" s="5"/>
      <c r="E210" s="21"/>
      <c r="F210" s="17">
        <f>D210*E210</f>
        <v>0</v>
      </c>
      <c r="G210" s="20">
        <v>1</v>
      </c>
      <c r="H210" s="22">
        <f>E210*G210</f>
        <v>0</v>
      </c>
    </row>
    <row r="211" spans="1:8" ht="12.75">
      <c r="A211" s="5"/>
      <c r="B211" s="49" t="s">
        <v>105</v>
      </c>
      <c r="C211" s="5" t="s">
        <v>26</v>
      </c>
      <c r="D211" s="5">
        <v>1</v>
      </c>
      <c r="E211" s="24">
        <v>7000</v>
      </c>
      <c r="F211" s="17">
        <f>D211*E211</f>
        <v>7000</v>
      </c>
      <c r="G211" s="20"/>
      <c r="H211" s="22">
        <f>E211*G211</f>
        <v>0</v>
      </c>
    </row>
    <row r="212" spans="1:8" ht="12.75">
      <c r="A212" s="70"/>
      <c r="B212" s="74" t="s">
        <v>353</v>
      </c>
      <c r="C212" s="70"/>
      <c r="D212" s="70"/>
      <c r="E212" s="71"/>
      <c r="F212" s="72">
        <f>F208+F209+F210+F211</f>
        <v>4135000</v>
      </c>
      <c r="G212" s="72"/>
      <c r="H212" s="72">
        <f>H208+H209+H210+H211</f>
        <v>962000</v>
      </c>
    </row>
    <row r="213" spans="1:8" ht="12.75">
      <c r="A213" s="115"/>
      <c r="B213" s="114"/>
      <c r="C213" s="115"/>
      <c r="D213" s="115"/>
      <c r="E213" s="116"/>
      <c r="F213" s="117"/>
      <c r="G213" s="117"/>
      <c r="H213" s="117"/>
    </row>
    <row r="214" spans="1:8" ht="12.75">
      <c r="A214" s="115"/>
      <c r="B214" s="114"/>
      <c r="C214" s="115"/>
      <c r="D214" s="115"/>
      <c r="E214" s="116"/>
      <c r="F214" s="117"/>
      <c r="G214" s="117"/>
      <c r="H214" s="117"/>
    </row>
    <row r="215" spans="1:8" ht="12.75">
      <c r="A215" s="115"/>
      <c r="B215" s="114"/>
      <c r="C215" s="115"/>
      <c r="D215" s="115"/>
      <c r="E215" s="116"/>
      <c r="F215" s="117"/>
      <c r="G215" s="117"/>
      <c r="H215" s="117"/>
    </row>
    <row r="216" spans="1:8" ht="12.75">
      <c r="A216" s="115"/>
      <c r="B216" s="114"/>
      <c r="C216" s="115"/>
      <c r="D216" s="115"/>
      <c r="E216" s="116"/>
      <c r="F216" s="117"/>
      <c r="G216" s="117"/>
      <c r="H216" s="117"/>
    </row>
    <row r="217" spans="1:8" ht="12.75">
      <c r="A217" s="115"/>
      <c r="B217" s="114"/>
      <c r="C217" s="115"/>
      <c r="D217" s="115"/>
      <c r="E217" s="116"/>
      <c r="F217" s="117"/>
      <c r="G217" s="117"/>
      <c r="H217" s="117"/>
    </row>
    <row r="218" spans="1:8" ht="12.75">
      <c r="A218" s="115"/>
      <c r="B218" s="114"/>
      <c r="C218" s="115"/>
      <c r="D218" s="115"/>
      <c r="E218" s="116"/>
      <c r="F218" s="117"/>
      <c r="G218" s="117"/>
      <c r="H218" s="117"/>
    </row>
    <row r="219" spans="1:8" ht="12.75">
      <c r="A219" s="115"/>
      <c r="B219" s="114"/>
      <c r="C219" s="115"/>
      <c r="D219" s="115"/>
      <c r="E219" s="116"/>
      <c r="F219" s="117"/>
      <c r="G219" s="117"/>
      <c r="H219" s="117"/>
    </row>
    <row r="220" spans="1:8" ht="12.75">
      <c r="A220" s="115"/>
      <c r="B220" s="114"/>
      <c r="C220" s="115"/>
      <c r="D220" s="115"/>
      <c r="E220" s="116"/>
      <c r="F220" s="117"/>
      <c r="G220" s="117"/>
      <c r="H220" s="117"/>
    </row>
    <row r="221" spans="1:8" ht="12.75">
      <c r="A221" s="115"/>
      <c r="B221" s="114"/>
      <c r="C221" s="115"/>
      <c r="D221" s="115"/>
      <c r="E221" s="116"/>
      <c r="F221" s="117"/>
      <c r="G221" s="117"/>
      <c r="H221" s="117"/>
    </row>
    <row r="222" spans="1:8" ht="12.75">
      <c r="A222" s="115"/>
      <c r="B222" s="114"/>
      <c r="C222" s="115"/>
      <c r="D222" s="115"/>
      <c r="E222" s="116"/>
      <c r="F222" s="117"/>
      <c r="G222" s="117"/>
      <c r="H222" s="117"/>
    </row>
    <row r="223" spans="1:8" ht="12.75">
      <c r="A223" s="115"/>
      <c r="B223" s="114"/>
      <c r="C223" s="115"/>
      <c r="D223" s="115"/>
      <c r="E223" s="116"/>
      <c r="F223" s="117"/>
      <c r="G223" s="117"/>
      <c r="H223" s="117"/>
    </row>
    <row r="224" spans="1:8" ht="12.75">
      <c r="A224" s="115"/>
      <c r="B224" s="114"/>
      <c r="C224" s="115"/>
      <c r="D224" s="115"/>
      <c r="E224" s="116"/>
      <c r="F224" s="117"/>
      <c r="G224" s="117"/>
      <c r="H224" s="117"/>
    </row>
    <row r="225" spans="1:8" ht="12.75">
      <c r="A225" s="115"/>
      <c r="B225" s="114"/>
      <c r="C225" s="115"/>
      <c r="D225" s="115"/>
      <c r="E225" s="116"/>
      <c r="F225" s="117"/>
      <c r="G225" s="117"/>
      <c r="H225" s="117"/>
    </row>
    <row r="226" spans="1:8" ht="12.75">
      <c r="A226" s="115"/>
      <c r="B226" s="114"/>
      <c r="C226" s="115"/>
      <c r="D226" s="115"/>
      <c r="E226" s="116"/>
      <c r="F226" s="117"/>
      <c r="G226" s="117"/>
      <c r="H226" s="117"/>
    </row>
    <row r="227" spans="1:8" ht="12.75">
      <c r="A227" s="115"/>
      <c r="B227" s="114"/>
      <c r="C227" s="115"/>
      <c r="D227" s="115"/>
      <c r="E227" s="116"/>
      <c r="F227" s="117"/>
      <c r="G227" s="117"/>
      <c r="H227" s="117"/>
    </row>
    <row r="228" spans="1:8" ht="12.75">
      <c r="A228" s="115"/>
      <c r="B228" s="114"/>
      <c r="C228" s="115"/>
      <c r="D228" s="115"/>
      <c r="E228" s="116"/>
      <c r="F228" s="117"/>
      <c r="G228" s="117"/>
      <c r="H228" s="117"/>
    </row>
    <row r="229" spans="1:8" ht="12.75">
      <c r="A229" s="115"/>
      <c r="B229" s="114"/>
      <c r="C229" s="115"/>
      <c r="D229" s="115"/>
      <c r="E229" s="116"/>
      <c r="F229" s="117"/>
      <c r="G229" s="117"/>
      <c r="H229" s="117"/>
    </row>
    <row r="230" spans="1:8" ht="12.75">
      <c r="A230" s="115"/>
      <c r="B230" s="114"/>
      <c r="C230" s="115"/>
      <c r="D230" s="115"/>
      <c r="E230" s="116"/>
      <c r="F230" s="117"/>
      <c r="G230" s="117"/>
      <c r="H230" s="117"/>
    </row>
    <row r="231" spans="1:8" ht="12.75">
      <c r="A231" s="115"/>
      <c r="B231" s="114"/>
      <c r="C231" s="115"/>
      <c r="D231" s="115"/>
      <c r="E231" s="116"/>
      <c r="F231" s="117"/>
      <c r="G231" s="117"/>
      <c r="H231" s="117"/>
    </row>
    <row r="232" spans="1:8" ht="12.75">
      <c r="A232" s="115"/>
      <c r="B232" s="114"/>
      <c r="C232" s="115"/>
      <c r="D232" s="115"/>
      <c r="E232" s="116"/>
      <c r="F232" s="117"/>
      <c r="G232" s="117"/>
      <c r="H232" s="117"/>
    </row>
    <row r="233" spans="1:8" ht="12.75">
      <c r="A233" s="115"/>
      <c r="B233" s="114"/>
      <c r="C233" s="115"/>
      <c r="D233" s="115"/>
      <c r="E233" s="116"/>
      <c r="F233" s="117"/>
      <c r="G233" s="117"/>
      <c r="H233" s="117"/>
    </row>
    <row r="234" spans="1:8" ht="12.75">
      <c r="A234" s="115"/>
      <c r="B234" s="114"/>
      <c r="C234" s="115"/>
      <c r="D234" s="115"/>
      <c r="E234" s="116"/>
      <c r="F234" s="117"/>
      <c r="G234" s="117"/>
      <c r="H234" s="117"/>
    </row>
    <row r="235" spans="1:8" ht="12.75">
      <c r="A235" s="115"/>
      <c r="B235" s="114"/>
      <c r="C235" s="115"/>
      <c r="D235" s="115"/>
      <c r="E235" s="116"/>
      <c r="F235" s="117"/>
      <c r="G235" s="117"/>
      <c r="H235" s="117"/>
    </row>
    <row r="236" spans="1:8" ht="12.75">
      <c r="A236" s="115"/>
      <c r="B236" s="114"/>
      <c r="C236" s="115"/>
      <c r="D236" s="115"/>
      <c r="E236" s="116"/>
      <c r="F236" s="117"/>
      <c r="G236" s="117"/>
      <c r="H236" s="117"/>
    </row>
    <row r="237" spans="1:8" ht="12.75">
      <c r="A237" s="115"/>
      <c r="B237" s="114"/>
      <c r="C237" s="115"/>
      <c r="D237" s="115"/>
      <c r="E237" s="116"/>
      <c r="F237" s="117"/>
      <c r="G237" s="117"/>
      <c r="H237" s="117"/>
    </row>
    <row r="238" spans="1:8" ht="12.75">
      <c r="A238" s="115"/>
      <c r="B238" s="114"/>
      <c r="C238" s="115"/>
      <c r="D238" s="115"/>
      <c r="E238" s="116"/>
      <c r="F238" s="117"/>
      <c r="G238" s="117"/>
      <c r="H238" s="117"/>
    </row>
    <row r="239" spans="1:8" ht="12.75">
      <c r="A239" s="115"/>
      <c r="B239" s="114"/>
      <c r="C239" s="115"/>
      <c r="D239" s="115"/>
      <c r="E239" s="116"/>
      <c r="F239" s="117"/>
      <c r="G239" s="117"/>
      <c r="H239" s="117"/>
    </row>
    <row r="240" spans="1:8" ht="12.75">
      <c r="A240" s="115"/>
      <c r="B240" s="114"/>
      <c r="C240" s="115"/>
      <c r="D240" s="115"/>
      <c r="E240" s="116"/>
      <c r="F240" s="117"/>
      <c r="G240" s="117"/>
      <c r="H240" s="117"/>
    </row>
    <row r="241" spans="1:8" ht="12.75">
      <c r="A241" s="115"/>
      <c r="B241" s="114"/>
      <c r="C241" s="115"/>
      <c r="D241" s="115"/>
      <c r="E241" s="116"/>
      <c r="F241" s="117"/>
      <c r="G241" s="117"/>
      <c r="H241" s="117"/>
    </row>
    <row r="242" spans="1:8" ht="12.75">
      <c r="A242" s="115"/>
      <c r="B242" s="114"/>
      <c r="C242" s="115"/>
      <c r="D242" s="115"/>
      <c r="E242" s="116"/>
      <c r="F242" s="117"/>
      <c r="G242" s="117"/>
      <c r="H242" s="117"/>
    </row>
    <row r="243" spans="1:8" ht="12.75">
      <c r="A243" s="115"/>
      <c r="B243" s="114"/>
      <c r="C243" s="115"/>
      <c r="D243" s="115"/>
      <c r="E243" s="116"/>
      <c r="F243" s="117"/>
      <c r="G243" s="117"/>
      <c r="H243" s="117"/>
    </row>
    <row r="244" spans="1:8" ht="12.75">
      <c r="A244" s="115"/>
      <c r="B244" s="114"/>
      <c r="C244" s="115"/>
      <c r="D244" s="115"/>
      <c r="E244" s="116"/>
      <c r="F244" s="117"/>
      <c r="G244" s="117"/>
      <c r="H244" s="117"/>
    </row>
    <row r="245" spans="1:8" ht="12.75">
      <c r="A245" s="115"/>
      <c r="B245" s="114"/>
      <c r="C245" s="115"/>
      <c r="D245" s="115"/>
      <c r="E245" s="116"/>
      <c r="F245" s="117"/>
      <c r="G245" s="117"/>
      <c r="H245" s="117"/>
    </row>
    <row r="246" spans="1:8" ht="12.75">
      <c r="A246" s="115"/>
      <c r="B246" s="114"/>
      <c r="C246" s="115"/>
      <c r="D246" s="115"/>
      <c r="E246" s="116"/>
      <c r="F246" s="117"/>
      <c r="G246" s="117"/>
      <c r="H246" s="117"/>
    </row>
    <row r="247" spans="1:8" ht="12.75">
      <c r="A247" s="115"/>
      <c r="B247" s="114"/>
      <c r="C247" s="115"/>
      <c r="D247" s="115"/>
      <c r="E247" s="116"/>
      <c r="F247" s="117"/>
      <c r="G247" s="117"/>
      <c r="H247" s="117"/>
    </row>
    <row r="248" spans="1:8" ht="12.75">
      <c r="A248" s="115"/>
      <c r="B248" s="114"/>
      <c r="C248" s="115"/>
      <c r="D248" s="115"/>
      <c r="E248" s="116"/>
      <c r="F248" s="117"/>
      <c r="G248" s="117"/>
      <c r="H248" s="117"/>
    </row>
    <row r="249" spans="1:8" ht="12.75">
      <c r="A249" s="115"/>
      <c r="B249" s="114"/>
      <c r="C249" s="115"/>
      <c r="D249" s="115"/>
      <c r="E249" s="116"/>
      <c r="F249" s="117"/>
      <c r="G249" s="117"/>
      <c r="H249" s="117"/>
    </row>
    <row r="250" spans="1:8" ht="12.75">
      <c r="A250" s="115"/>
      <c r="B250" s="114"/>
      <c r="C250" s="115"/>
      <c r="D250" s="115"/>
      <c r="E250" s="116"/>
      <c r="F250" s="117"/>
      <c r="G250" s="117"/>
      <c r="H250" s="117"/>
    </row>
    <row r="251" spans="1:8" ht="12.75">
      <c r="A251" s="115"/>
      <c r="B251" s="114"/>
      <c r="C251" s="115"/>
      <c r="D251" s="115"/>
      <c r="E251" s="116"/>
      <c r="F251" s="117"/>
      <c r="G251" s="117"/>
      <c r="H251" s="117"/>
    </row>
    <row r="252" spans="1:8" ht="12.75">
      <c r="A252" s="115"/>
      <c r="B252" s="114"/>
      <c r="C252" s="115"/>
      <c r="D252" s="115"/>
      <c r="E252" s="116"/>
      <c r="F252" s="117"/>
      <c r="G252" s="117"/>
      <c r="H252" s="117"/>
    </row>
    <row r="253" spans="1:8" ht="12.75">
      <c r="A253" s="115"/>
      <c r="B253" s="114"/>
      <c r="C253" s="115"/>
      <c r="D253" s="115"/>
      <c r="E253" s="116"/>
      <c r="F253" s="117"/>
      <c r="G253" s="117"/>
      <c r="H253" s="117"/>
    </row>
    <row r="254" spans="1:8" ht="12.75">
      <c r="A254" s="115"/>
      <c r="B254" s="114"/>
      <c r="C254" s="115"/>
      <c r="D254" s="115"/>
      <c r="E254" s="116"/>
      <c r="F254" s="117"/>
      <c r="G254" s="117"/>
      <c r="H254" s="117"/>
    </row>
    <row r="255" spans="1:8" ht="12.75">
      <c r="A255" s="15" t="s">
        <v>317</v>
      </c>
      <c r="B255" s="14" t="s">
        <v>318</v>
      </c>
      <c r="C255" s="5"/>
      <c r="D255" s="5"/>
      <c r="E255" s="5"/>
      <c r="F255" s="6"/>
      <c r="G255" s="15" t="s">
        <v>323</v>
      </c>
      <c r="H255" s="15"/>
    </row>
    <row r="256" spans="1:8" ht="22.5">
      <c r="A256" s="5"/>
      <c r="B256" s="37" t="s">
        <v>354</v>
      </c>
      <c r="C256" s="5" t="s">
        <v>320</v>
      </c>
      <c r="D256" s="5" t="s">
        <v>321</v>
      </c>
      <c r="E256" s="23" t="s">
        <v>322</v>
      </c>
      <c r="F256" s="6" t="s">
        <v>325</v>
      </c>
      <c r="G256" s="6" t="s">
        <v>324</v>
      </c>
      <c r="H256" s="6" t="s">
        <v>325</v>
      </c>
    </row>
    <row r="257" spans="1:8" ht="12.75">
      <c r="A257" s="5"/>
      <c r="B257" s="40" t="s">
        <v>355</v>
      </c>
      <c r="C257" s="26"/>
      <c r="D257" s="26"/>
      <c r="E257" s="30"/>
      <c r="F257" s="31"/>
      <c r="G257" s="38"/>
      <c r="H257" s="33"/>
    </row>
    <row r="258" spans="1:8" ht="12.75">
      <c r="A258" s="5"/>
      <c r="B258" s="49" t="s">
        <v>106</v>
      </c>
      <c r="C258" s="8" t="s">
        <v>1</v>
      </c>
      <c r="D258" s="9">
        <v>2</v>
      </c>
      <c r="E258" s="21">
        <v>80000</v>
      </c>
      <c r="F258" s="17">
        <f aca="true" t="shared" si="6" ref="F258:F264">D258*E258</f>
        <v>160000</v>
      </c>
      <c r="G258" s="20">
        <v>2</v>
      </c>
      <c r="H258" s="22">
        <f aca="true" t="shared" si="7" ref="H258:H264">E258*G258</f>
        <v>160000</v>
      </c>
    </row>
    <row r="259" spans="1:8" ht="12.75">
      <c r="A259" s="5"/>
      <c r="B259" s="49" t="s">
        <v>107</v>
      </c>
      <c r="C259" s="8" t="s">
        <v>1</v>
      </c>
      <c r="D259" s="9">
        <v>3</v>
      </c>
      <c r="E259" s="21">
        <v>9000</v>
      </c>
      <c r="F259" s="17">
        <f t="shared" si="6"/>
        <v>27000</v>
      </c>
      <c r="G259" s="20">
        <v>2</v>
      </c>
      <c r="H259" s="22">
        <f t="shared" si="7"/>
        <v>18000</v>
      </c>
    </row>
    <row r="260" spans="1:8" ht="12.75">
      <c r="A260" s="5"/>
      <c r="B260" s="49" t="s">
        <v>108</v>
      </c>
      <c r="C260" s="8" t="s">
        <v>1</v>
      </c>
      <c r="D260" s="9">
        <v>1</v>
      </c>
      <c r="E260" s="21">
        <v>60000</v>
      </c>
      <c r="F260" s="17">
        <f t="shared" si="6"/>
        <v>60000</v>
      </c>
      <c r="G260" s="20">
        <v>1</v>
      </c>
      <c r="H260" s="22">
        <f t="shared" si="7"/>
        <v>60000</v>
      </c>
    </row>
    <row r="261" spans="1:8" ht="12.75">
      <c r="A261" s="5"/>
      <c r="B261" s="49" t="s">
        <v>109</v>
      </c>
      <c r="C261" s="8" t="s">
        <v>1</v>
      </c>
      <c r="D261" s="9">
        <v>1</v>
      </c>
      <c r="E261" s="24">
        <v>12000</v>
      </c>
      <c r="F261" s="17">
        <f t="shared" si="6"/>
        <v>12000</v>
      </c>
      <c r="G261" s="20"/>
      <c r="H261" s="22">
        <f t="shared" si="7"/>
        <v>0</v>
      </c>
    </row>
    <row r="262" spans="1:8" ht="12.75">
      <c r="A262" s="5"/>
      <c r="B262" s="49" t="s">
        <v>110</v>
      </c>
      <c r="C262" s="8" t="s">
        <v>1</v>
      </c>
      <c r="D262" s="9">
        <v>2</v>
      </c>
      <c r="E262" s="24">
        <v>30000</v>
      </c>
      <c r="F262" s="17">
        <f t="shared" si="6"/>
        <v>60000</v>
      </c>
      <c r="G262" s="20"/>
      <c r="H262" s="22">
        <f t="shared" si="7"/>
        <v>0</v>
      </c>
    </row>
    <row r="263" spans="1:8" ht="25.5">
      <c r="A263" s="5"/>
      <c r="B263" s="50" t="s">
        <v>111</v>
      </c>
      <c r="C263" s="5" t="s">
        <v>26</v>
      </c>
      <c r="D263" s="5">
        <v>25</v>
      </c>
      <c r="E263" s="24">
        <v>2000</v>
      </c>
      <c r="F263" s="17">
        <f t="shared" si="6"/>
        <v>50000</v>
      </c>
      <c r="G263" s="20"/>
      <c r="H263" s="22">
        <f t="shared" si="7"/>
        <v>0</v>
      </c>
    </row>
    <row r="264" spans="1:8" ht="12.75">
      <c r="A264" s="5"/>
      <c r="B264" s="49" t="s">
        <v>112</v>
      </c>
      <c r="C264" s="8" t="s">
        <v>1</v>
      </c>
      <c r="D264" s="9">
        <v>8</v>
      </c>
      <c r="E264" s="21">
        <v>5000</v>
      </c>
      <c r="F264" s="17">
        <f t="shared" si="6"/>
        <v>40000</v>
      </c>
      <c r="G264" s="20">
        <v>4</v>
      </c>
      <c r="H264" s="22">
        <f t="shared" si="7"/>
        <v>20000</v>
      </c>
    </row>
    <row r="265" spans="1:8" ht="12.75">
      <c r="A265" s="5"/>
      <c r="B265" s="76" t="s">
        <v>357</v>
      </c>
      <c r="C265" s="77"/>
      <c r="D265" s="78"/>
      <c r="E265" s="79"/>
      <c r="F265" s="72">
        <f>SUM(F258:F264)</f>
        <v>409000</v>
      </c>
      <c r="G265" s="72"/>
      <c r="H265" s="72">
        <f>SUM(H258:H264)</f>
        <v>258000</v>
      </c>
    </row>
    <row r="266" spans="1:8" ht="12.75">
      <c r="A266" s="5"/>
      <c r="B266" s="41" t="s">
        <v>356</v>
      </c>
      <c r="C266" s="5"/>
      <c r="D266" s="5"/>
      <c r="E266" s="24"/>
      <c r="F266" s="17">
        <f aca="true" t="shared" si="8" ref="F266:F278">D266*E266</f>
        <v>0</v>
      </c>
      <c r="G266" s="20"/>
      <c r="H266" s="22">
        <f aca="true" t="shared" si="9" ref="H266:H278">E266*G266</f>
        <v>0</v>
      </c>
    </row>
    <row r="267" spans="1:8" ht="12.75">
      <c r="A267" s="5"/>
      <c r="B267" s="49" t="s">
        <v>113</v>
      </c>
      <c r="C267" s="8" t="s">
        <v>1</v>
      </c>
      <c r="D267" s="9">
        <v>1</v>
      </c>
      <c r="E267" s="21">
        <v>80000</v>
      </c>
      <c r="F267" s="17">
        <f t="shared" si="8"/>
        <v>80000</v>
      </c>
      <c r="G267" s="20">
        <v>1</v>
      </c>
      <c r="H267" s="22">
        <f t="shared" si="9"/>
        <v>80000</v>
      </c>
    </row>
    <row r="268" spans="1:8" ht="12.75">
      <c r="A268" s="5"/>
      <c r="B268" s="49" t="s">
        <v>107</v>
      </c>
      <c r="C268" s="8" t="s">
        <v>1</v>
      </c>
      <c r="D268" s="9">
        <v>4</v>
      </c>
      <c r="E268" s="21">
        <v>9000</v>
      </c>
      <c r="F268" s="17">
        <f t="shared" si="8"/>
        <v>36000</v>
      </c>
      <c r="G268" s="20">
        <v>4</v>
      </c>
      <c r="H268" s="22">
        <f t="shared" si="9"/>
        <v>36000</v>
      </c>
    </row>
    <row r="269" spans="1:8" ht="12.75">
      <c r="A269" s="5"/>
      <c r="B269" s="49" t="s">
        <v>114</v>
      </c>
      <c r="C269" s="8" t="s">
        <v>1</v>
      </c>
      <c r="D269" s="9">
        <v>1</v>
      </c>
      <c r="E269" s="21">
        <v>5000</v>
      </c>
      <c r="F269" s="17">
        <f t="shared" si="8"/>
        <v>5000</v>
      </c>
      <c r="G269" s="20">
        <v>1</v>
      </c>
      <c r="H269" s="22">
        <f t="shared" si="9"/>
        <v>5000</v>
      </c>
    </row>
    <row r="270" spans="1:8" ht="12.75">
      <c r="A270" s="5"/>
      <c r="B270" s="49" t="s">
        <v>115</v>
      </c>
      <c r="C270" s="8" t="s">
        <v>1</v>
      </c>
      <c r="D270" s="9">
        <v>1</v>
      </c>
      <c r="E270" s="24">
        <v>8000</v>
      </c>
      <c r="F270" s="17">
        <f t="shared" si="8"/>
        <v>8000</v>
      </c>
      <c r="G270" s="20"/>
      <c r="H270" s="22">
        <f t="shared" si="9"/>
        <v>0</v>
      </c>
    </row>
    <row r="271" spans="1:8" ht="12.75">
      <c r="A271" s="5"/>
      <c r="B271" s="49" t="s">
        <v>116</v>
      </c>
      <c r="C271" s="8" t="s">
        <v>1</v>
      </c>
      <c r="D271" s="5"/>
      <c r="E271" s="24"/>
      <c r="F271" s="17">
        <f t="shared" si="8"/>
        <v>0</v>
      </c>
      <c r="G271" s="20"/>
      <c r="H271" s="22">
        <f t="shared" si="9"/>
        <v>0</v>
      </c>
    </row>
    <row r="272" spans="1:8" ht="12.75">
      <c r="A272" s="5"/>
      <c r="B272" s="49" t="s">
        <v>123</v>
      </c>
      <c r="C272" s="8" t="s">
        <v>1</v>
      </c>
      <c r="D272" s="9">
        <v>10</v>
      </c>
      <c r="E272" s="24">
        <v>2500</v>
      </c>
      <c r="F272" s="17">
        <f t="shared" si="8"/>
        <v>25000</v>
      </c>
      <c r="G272" s="20"/>
      <c r="H272" s="22">
        <f t="shared" si="9"/>
        <v>0</v>
      </c>
    </row>
    <row r="273" spans="1:8" ht="12.75">
      <c r="A273" s="5"/>
      <c r="B273" s="49" t="s">
        <v>117</v>
      </c>
      <c r="C273" s="8" t="s">
        <v>1</v>
      </c>
      <c r="D273" s="9">
        <v>10</v>
      </c>
      <c r="E273" s="24">
        <v>2000</v>
      </c>
      <c r="F273" s="17">
        <f t="shared" si="8"/>
        <v>20000</v>
      </c>
      <c r="G273" s="20"/>
      <c r="H273" s="22">
        <f t="shared" si="9"/>
        <v>0</v>
      </c>
    </row>
    <row r="274" spans="1:8" ht="12.75">
      <c r="A274" s="5"/>
      <c r="B274" s="49" t="s">
        <v>118</v>
      </c>
      <c r="C274" s="8" t="s">
        <v>1</v>
      </c>
      <c r="D274" s="9">
        <v>1</v>
      </c>
      <c r="E274" s="24">
        <v>2000</v>
      </c>
      <c r="F274" s="17">
        <f t="shared" si="8"/>
        <v>2000</v>
      </c>
      <c r="G274" s="20"/>
      <c r="H274" s="22">
        <f t="shared" si="9"/>
        <v>0</v>
      </c>
    </row>
    <row r="275" spans="1:8" ht="12.75">
      <c r="A275" s="5"/>
      <c r="B275" s="49" t="s">
        <v>119</v>
      </c>
      <c r="C275" s="8" t="s">
        <v>26</v>
      </c>
      <c r="D275" s="9">
        <v>1</v>
      </c>
      <c r="E275" s="24">
        <v>3000</v>
      </c>
      <c r="F275" s="17">
        <f t="shared" si="8"/>
        <v>3000</v>
      </c>
      <c r="G275" s="20"/>
      <c r="H275" s="22">
        <f t="shared" si="9"/>
        <v>0</v>
      </c>
    </row>
    <row r="276" spans="1:8" ht="12.75">
      <c r="A276" s="5"/>
      <c r="B276" s="49" t="s">
        <v>120</v>
      </c>
      <c r="C276" s="8" t="s">
        <v>1</v>
      </c>
      <c r="D276" s="9">
        <v>1</v>
      </c>
      <c r="E276" s="24">
        <v>5000</v>
      </c>
      <c r="F276" s="17">
        <f t="shared" si="8"/>
        <v>5000</v>
      </c>
      <c r="G276" s="20"/>
      <c r="H276" s="22">
        <f t="shared" si="9"/>
        <v>0</v>
      </c>
    </row>
    <row r="277" spans="1:8" ht="12.75">
      <c r="A277" s="5"/>
      <c r="B277" s="49" t="s">
        <v>121</v>
      </c>
      <c r="C277" s="8" t="s">
        <v>1</v>
      </c>
      <c r="D277" s="9">
        <v>1</v>
      </c>
      <c r="E277" s="21">
        <v>30000</v>
      </c>
      <c r="F277" s="17">
        <f t="shared" si="8"/>
        <v>30000</v>
      </c>
      <c r="G277" s="20">
        <v>1</v>
      </c>
      <c r="H277" s="22">
        <f t="shared" si="9"/>
        <v>30000</v>
      </c>
    </row>
    <row r="278" spans="1:8" ht="12.75">
      <c r="A278" s="5"/>
      <c r="B278" s="49" t="s">
        <v>122</v>
      </c>
      <c r="C278" s="5"/>
      <c r="D278" s="5"/>
      <c r="E278" s="24"/>
      <c r="F278" s="17">
        <f t="shared" si="8"/>
        <v>0</v>
      </c>
      <c r="G278" s="20"/>
      <c r="H278" s="22">
        <f t="shared" si="9"/>
        <v>0</v>
      </c>
    </row>
    <row r="279" spans="1:8" ht="12.75">
      <c r="A279" s="5"/>
      <c r="B279" s="36" t="s">
        <v>358</v>
      </c>
      <c r="C279" s="26"/>
      <c r="D279" s="26"/>
      <c r="E279" s="30"/>
      <c r="F279" s="31">
        <f>SUM(F266:F278)</f>
        <v>214000</v>
      </c>
      <c r="G279" s="31"/>
      <c r="H279" s="31">
        <f>SUM(H266:H278)</f>
        <v>151000</v>
      </c>
    </row>
    <row r="280" spans="1:8" ht="12.75">
      <c r="A280" s="179"/>
      <c r="B280" s="74" t="s">
        <v>359</v>
      </c>
      <c r="C280" s="70"/>
      <c r="D280" s="70"/>
      <c r="E280" s="71"/>
      <c r="F280" s="72">
        <f>F265+F279</f>
        <v>623000</v>
      </c>
      <c r="G280" s="72"/>
      <c r="H280" s="72">
        <f>H265+H279</f>
        <v>409000</v>
      </c>
    </row>
    <row r="281" spans="1:8" ht="12.75">
      <c r="A281" s="100"/>
      <c r="B281" s="114"/>
      <c r="C281" s="115"/>
      <c r="D281" s="115"/>
      <c r="E281" s="116"/>
      <c r="F281" s="117"/>
      <c r="G281" s="117"/>
      <c r="H281" s="117"/>
    </row>
    <row r="282" spans="1:8" ht="12.75">
      <c r="A282" s="100"/>
      <c r="B282" s="114"/>
      <c r="C282" s="115"/>
      <c r="D282" s="115"/>
      <c r="E282" s="116"/>
      <c r="F282" s="117"/>
      <c r="G282" s="117"/>
      <c r="H282" s="117"/>
    </row>
    <row r="283" spans="1:8" ht="12.75">
      <c r="A283" s="100"/>
      <c r="B283" s="114"/>
      <c r="C283" s="115"/>
      <c r="D283" s="115"/>
      <c r="E283" s="116"/>
      <c r="F283" s="117"/>
      <c r="G283" s="117"/>
      <c r="H283" s="117"/>
    </row>
    <row r="284" spans="1:8" ht="12.75">
      <c r="A284" s="100"/>
      <c r="B284" s="114"/>
      <c r="C284" s="115"/>
      <c r="D284" s="115"/>
      <c r="E284" s="116"/>
      <c r="F284" s="117"/>
      <c r="G284" s="117"/>
      <c r="H284" s="117"/>
    </row>
    <row r="285" spans="1:8" ht="12.75">
      <c r="A285" s="100"/>
      <c r="B285" s="114"/>
      <c r="C285" s="115"/>
      <c r="D285" s="115"/>
      <c r="E285" s="116"/>
      <c r="F285" s="117"/>
      <c r="G285" s="117"/>
      <c r="H285" s="117"/>
    </row>
    <row r="286" spans="1:8" ht="12.75">
      <c r="A286" s="100"/>
      <c r="B286" s="114"/>
      <c r="C286" s="115"/>
      <c r="D286" s="115"/>
      <c r="E286" s="116"/>
      <c r="F286" s="117"/>
      <c r="G286" s="117"/>
      <c r="H286" s="117"/>
    </row>
    <row r="287" spans="1:8" ht="12.75">
      <c r="A287" s="100"/>
      <c r="B287" s="114"/>
      <c r="C287" s="115"/>
      <c r="D287" s="115"/>
      <c r="E287" s="116"/>
      <c r="F287" s="117"/>
      <c r="G287" s="117"/>
      <c r="H287" s="117"/>
    </row>
    <row r="288" spans="1:8" ht="12.75">
      <c r="A288" s="100"/>
      <c r="B288" s="114"/>
      <c r="C288" s="115"/>
      <c r="D288" s="115"/>
      <c r="E288" s="116"/>
      <c r="F288" s="117"/>
      <c r="G288" s="117"/>
      <c r="H288" s="117"/>
    </row>
    <row r="289" spans="1:8" ht="12.75">
      <c r="A289" s="100"/>
      <c r="B289" s="114"/>
      <c r="C289" s="115"/>
      <c r="D289" s="115"/>
      <c r="E289" s="116"/>
      <c r="F289" s="117"/>
      <c r="G289" s="117"/>
      <c r="H289" s="117"/>
    </row>
    <row r="290" spans="1:8" ht="12.75">
      <c r="A290" s="100"/>
      <c r="B290" s="114"/>
      <c r="C290" s="115"/>
      <c r="D290" s="115"/>
      <c r="E290" s="116"/>
      <c r="F290" s="117"/>
      <c r="G290" s="117"/>
      <c r="H290" s="117"/>
    </row>
    <row r="291" spans="1:8" ht="12.75">
      <c r="A291" s="100"/>
      <c r="B291" s="114"/>
      <c r="C291" s="115"/>
      <c r="D291" s="115"/>
      <c r="E291" s="116"/>
      <c r="F291" s="117"/>
      <c r="G291" s="117"/>
      <c r="H291" s="117"/>
    </row>
    <row r="292" spans="1:8" ht="12.75">
      <c r="A292" s="100"/>
      <c r="B292" s="114"/>
      <c r="C292" s="115"/>
      <c r="D292" s="115"/>
      <c r="E292" s="116"/>
      <c r="F292" s="117"/>
      <c r="G292" s="117"/>
      <c r="H292" s="117"/>
    </row>
    <row r="293" spans="1:8" ht="12.75">
      <c r="A293" s="100"/>
      <c r="B293" s="114"/>
      <c r="C293" s="115"/>
      <c r="D293" s="115"/>
      <c r="E293" s="116"/>
      <c r="F293" s="117"/>
      <c r="G293" s="117"/>
      <c r="H293" s="117"/>
    </row>
    <row r="294" spans="1:8" ht="12.75">
      <c r="A294" s="100"/>
      <c r="B294" s="114"/>
      <c r="C294" s="115"/>
      <c r="D294" s="115"/>
      <c r="E294" s="116"/>
      <c r="F294" s="117"/>
      <c r="G294" s="117"/>
      <c r="H294" s="117"/>
    </row>
    <row r="295" spans="1:8" ht="12.75">
      <c r="A295" s="100"/>
      <c r="B295" s="114"/>
      <c r="C295" s="115"/>
      <c r="D295" s="115"/>
      <c r="E295" s="116"/>
      <c r="F295" s="117"/>
      <c r="G295" s="117"/>
      <c r="H295" s="117"/>
    </row>
    <row r="296" spans="1:8" ht="12.75">
      <c r="A296" s="100"/>
      <c r="B296" s="114"/>
      <c r="C296" s="115"/>
      <c r="D296" s="115"/>
      <c r="E296" s="116"/>
      <c r="F296" s="117"/>
      <c r="G296" s="117"/>
      <c r="H296" s="117"/>
    </row>
    <row r="297" spans="1:8" ht="12.75">
      <c r="A297" s="100"/>
      <c r="B297" s="114"/>
      <c r="C297" s="115"/>
      <c r="D297" s="115"/>
      <c r="E297" s="116"/>
      <c r="F297" s="117"/>
      <c r="G297" s="117"/>
      <c r="H297" s="117"/>
    </row>
    <row r="298" spans="1:8" ht="12.75">
      <c r="A298" s="100"/>
      <c r="B298" s="114"/>
      <c r="C298" s="115"/>
      <c r="D298" s="115"/>
      <c r="E298" s="116"/>
      <c r="F298" s="117"/>
      <c r="G298" s="117"/>
      <c r="H298" s="117"/>
    </row>
    <row r="299" spans="1:8" ht="12.75">
      <c r="A299" s="100"/>
      <c r="B299" s="114"/>
      <c r="C299" s="115"/>
      <c r="D299" s="115"/>
      <c r="E299" s="116"/>
      <c r="F299" s="117"/>
      <c r="G299" s="117"/>
      <c r="H299" s="117"/>
    </row>
    <row r="300" spans="1:8" ht="12.75">
      <c r="A300" s="100"/>
      <c r="B300" s="114"/>
      <c r="C300" s="115"/>
      <c r="D300" s="115"/>
      <c r="E300" s="116"/>
      <c r="F300" s="117"/>
      <c r="G300" s="117"/>
      <c r="H300" s="117"/>
    </row>
    <row r="301" spans="1:8" ht="12.75">
      <c r="A301" s="100"/>
      <c r="B301" s="114"/>
      <c r="C301" s="115"/>
      <c r="D301" s="115"/>
      <c r="E301" s="116"/>
      <c r="F301" s="117"/>
      <c r="G301" s="117"/>
      <c r="H301" s="117"/>
    </row>
    <row r="302" spans="1:8" ht="12.75">
      <c r="A302" s="100"/>
      <c r="B302" s="114"/>
      <c r="C302" s="115"/>
      <c r="D302" s="115"/>
      <c r="E302" s="116"/>
      <c r="F302" s="117"/>
      <c r="G302" s="117"/>
      <c r="H302" s="117"/>
    </row>
    <row r="303" spans="1:8" ht="12.75">
      <c r="A303" s="100"/>
      <c r="B303" s="114"/>
      <c r="C303" s="115"/>
      <c r="D303" s="115"/>
      <c r="E303" s="116"/>
      <c r="F303" s="117"/>
      <c r="G303" s="117"/>
      <c r="H303" s="117"/>
    </row>
    <row r="304" spans="1:8" ht="12.75">
      <c r="A304" s="100"/>
      <c r="B304" s="114"/>
      <c r="C304" s="115"/>
      <c r="D304" s="115"/>
      <c r="E304" s="116"/>
      <c r="F304" s="117"/>
      <c r="G304" s="117"/>
      <c r="H304" s="117"/>
    </row>
    <row r="305" spans="1:8" ht="12.75">
      <c r="A305" s="100"/>
      <c r="B305" s="114"/>
      <c r="C305" s="115"/>
      <c r="D305" s="115"/>
      <c r="E305" s="116"/>
      <c r="F305" s="117"/>
      <c r="G305" s="117"/>
      <c r="H305" s="117"/>
    </row>
    <row r="306" spans="1:8" ht="12.75">
      <c r="A306" s="100"/>
      <c r="B306" s="114"/>
      <c r="C306" s="115"/>
      <c r="D306" s="115"/>
      <c r="E306" s="116"/>
      <c r="F306" s="117"/>
      <c r="G306" s="117"/>
      <c r="H306" s="117"/>
    </row>
    <row r="307" spans="1:8" ht="12.75">
      <c r="A307" s="100"/>
      <c r="B307" s="114"/>
      <c r="C307" s="115"/>
      <c r="D307" s="115"/>
      <c r="E307" s="116"/>
      <c r="F307" s="117"/>
      <c r="G307" s="117"/>
      <c r="H307" s="117"/>
    </row>
    <row r="308" spans="1:8" ht="12.75">
      <c r="A308" s="100"/>
      <c r="B308" s="114"/>
      <c r="C308" s="115"/>
      <c r="D308" s="115"/>
      <c r="E308" s="116"/>
      <c r="F308" s="117"/>
      <c r="G308" s="117"/>
      <c r="H308" s="117"/>
    </row>
    <row r="309" spans="1:8" ht="12.75">
      <c r="A309" s="100"/>
      <c r="B309" s="114"/>
      <c r="C309" s="115"/>
      <c r="D309" s="115"/>
      <c r="E309" s="116"/>
      <c r="F309" s="117"/>
      <c r="G309" s="117"/>
      <c r="H309" s="117"/>
    </row>
    <row r="310" spans="1:8" ht="12.75">
      <c r="A310" s="100"/>
      <c r="B310" s="114"/>
      <c r="C310" s="115"/>
      <c r="D310" s="115"/>
      <c r="E310" s="116"/>
      <c r="F310" s="117"/>
      <c r="G310" s="117"/>
      <c r="H310" s="117"/>
    </row>
    <row r="311" spans="1:8" ht="12.75">
      <c r="A311" s="100"/>
      <c r="B311" s="114"/>
      <c r="C311" s="115"/>
      <c r="D311" s="115"/>
      <c r="E311" s="116"/>
      <c r="F311" s="117"/>
      <c r="G311" s="117"/>
      <c r="H311" s="117"/>
    </row>
    <row r="312" spans="1:8" ht="12.75">
      <c r="A312" s="100"/>
      <c r="B312" s="114"/>
      <c r="C312" s="115"/>
      <c r="D312" s="115"/>
      <c r="E312" s="116"/>
      <c r="F312" s="117"/>
      <c r="G312" s="117"/>
      <c r="H312" s="117"/>
    </row>
    <row r="313" spans="1:8" ht="12.75">
      <c r="A313" s="100"/>
      <c r="B313" s="114"/>
      <c r="C313" s="115"/>
      <c r="D313" s="115"/>
      <c r="E313" s="116"/>
      <c r="F313" s="117"/>
      <c r="G313" s="117"/>
      <c r="H313" s="117"/>
    </row>
    <row r="314" spans="1:8" ht="12.75">
      <c r="A314" s="100"/>
      <c r="B314" s="114"/>
      <c r="C314" s="115"/>
      <c r="D314" s="115"/>
      <c r="E314" s="116"/>
      <c r="F314" s="117"/>
      <c r="G314" s="117"/>
      <c r="H314" s="117"/>
    </row>
    <row r="315" spans="1:8" ht="12.75">
      <c r="A315" s="100"/>
      <c r="B315" s="114"/>
      <c r="C315" s="115"/>
      <c r="D315" s="115"/>
      <c r="E315" s="116"/>
      <c r="F315" s="117"/>
      <c r="G315" s="117"/>
      <c r="H315" s="117"/>
    </row>
    <row r="316" spans="1:8" ht="12.75">
      <c r="A316" s="100"/>
      <c r="B316" s="114"/>
      <c r="C316" s="115"/>
      <c r="D316" s="115"/>
      <c r="E316" s="116"/>
      <c r="F316" s="117"/>
      <c r="G316" s="117"/>
      <c r="H316" s="117"/>
    </row>
    <row r="317" spans="1:8" ht="12.75">
      <c r="A317" s="100"/>
      <c r="B317" s="114"/>
      <c r="C317" s="115"/>
      <c r="D317" s="115"/>
      <c r="E317" s="116"/>
      <c r="F317" s="117"/>
      <c r="G317" s="117"/>
      <c r="H317" s="117"/>
    </row>
    <row r="318" spans="1:8" ht="12.75">
      <c r="A318" s="100"/>
      <c r="B318" s="114"/>
      <c r="C318" s="115"/>
      <c r="D318" s="115"/>
      <c r="E318" s="116"/>
      <c r="F318" s="117"/>
      <c r="G318" s="117"/>
      <c r="H318" s="117"/>
    </row>
    <row r="319" spans="1:8" ht="12.75">
      <c r="A319" s="100"/>
      <c r="B319" s="114"/>
      <c r="C319" s="115"/>
      <c r="D319" s="115"/>
      <c r="E319" s="116"/>
      <c r="F319" s="117"/>
      <c r="G319" s="117"/>
      <c r="H319" s="117"/>
    </row>
    <row r="320" spans="1:8" ht="12.75">
      <c r="A320" s="171" t="s">
        <v>317</v>
      </c>
      <c r="B320" s="14" t="s">
        <v>318</v>
      </c>
      <c r="C320" s="5"/>
      <c r="D320" s="5"/>
      <c r="E320" s="5"/>
      <c r="F320" s="6"/>
      <c r="G320" s="15" t="s">
        <v>323</v>
      </c>
      <c r="H320" s="15"/>
    </row>
    <row r="321" spans="1:8" ht="22.5">
      <c r="A321" s="5"/>
      <c r="B321" s="10" t="s">
        <v>360</v>
      </c>
      <c r="C321" s="5" t="s">
        <v>320</v>
      </c>
      <c r="D321" s="5" t="s">
        <v>321</v>
      </c>
      <c r="E321" s="23" t="s">
        <v>322</v>
      </c>
      <c r="F321" s="6" t="s">
        <v>325</v>
      </c>
      <c r="G321" s="6" t="s">
        <v>324</v>
      </c>
      <c r="H321" s="6" t="s">
        <v>325</v>
      </c>
    </row>
    <row r="322" spans="1:8" ht="12.75">
      <c r="A322" s="5"/>
      <c r="B322" s="49" t="s">
        <v>124</v>
      </c>
      <c r="C322" s="8" t="s">
        <v>1</v>
      </c>
      <c r="D322" s="9">
        <v>1</v>
      </c>
      <c r="E322" s="21"/>
      <c r="F322" s="17">
        <f aca="true" t="shared" si="10" ref="F322:F337">D322*E322</f>
        <v>0</v>
      </c>
      <c r="G322" s="20">
        <v>1</v>
      </c>
      <c r="H322" s="22">
        <f aca="true" t="shared" si="11" ref="H322:H337">E322*G322</f>
        <v>0</v>
      </c>
    </row>
    <row r="323" spans="1:8" ht="12.75">
      <c r="A323" s="5"/>
      <c r="B323" s="49" t="s">
        <v>125</v>
      </c>
      <c r="C323" s="8" t="s">
        <v>1</v>
      </c>
      <c r="D323" s="9">
        <v>2</v>
      </c>
      <c r="E323" s="21">
        <v>80000</v>
      </c>
      <c r="F323" s="17">
        <f t="shared" si="10"/>
        <v>160000</v>
      </c>
      <c r="G323" s="20">
        <v>1</v>
      </c>
      <c r="H323" s="22">
        <f t="shared" si="11"/>
        <v>80000</v>
      </c>
    </row>
    <row r="324" spans="1:8" ht="12.75">
      <c r="A324" s="5"/>
      <c r="B324" s="49" t="s">
        <v>126</v>
      </c>
      <c r="C324" s="8" t="s">
        <v>1</v>
      </c>
      <c r="D324" s="5"/>
      <c r="E324" s="24"/>
      <c r="F324" s="17">
        <f t="shared" si="10"/>
        <v>0</v>
      </c>
      <c r="G324" s="20"/>
      <c r="H324" s="22">
        <f t="shared" si="11"/>
        <v>0</v>
      </c>
    </row>
    <row r="325" spans="1:8" ht="12.75">
      <c r="A325" s="5"/>
      <c r="B325" s="49" t="s">
        <v>127</v>
      </c>
      <c r="C325" s="8" t="s">
        <v>1</v>
      </c>
      <c r="D325" s="9">
        <v>100</v>
      </c>
      <c r="E325" s="24">
        <v>2000</v>
      </c>
      <c r="F325" s="17">
        <f t="shared" si="10"/>
        <v>200000</v>
      </c>
      <c r="G325" s="20"/>
      <c r="H325" s="22">
        <f t="shared" si="11"/>
        <v>0</v>
      </c>
    </row>
    <row r="326" spans="1:8" ht="12.75">
      <c r="A326" s="5"/>
      <c r="B326" s="49" t="s">
        <v>128</v>
      </c>
      <c r="C326" s="8" t="s">
        <v>1</v>
      </c>
      <c r="D326" s="9">
        <v>10</v>
      </c>
      <c r="E326" s="24">
        <v>2500</v>
      </c>
      <c r="F326" s="17">
        <f t="shared" si="10"/>
        <v>25000</v>
      </c>
      <c r="G326" s="20"/>
      <c r="H326" s="22">
        <f t="shared" si="11"/>
        <v>0</v>
      </c>
    </row>
    <row r="327" spans="1:8" ht="12.75">
      <c r="A327" s="5"/>
      <c r="B327" s="49" t="s">
        <v>129</v>
      </c>
      <c r="C327" s="8" t="s">
        <v>1</v>
      </c>
      <c r="D327" s="9">
        <v>5</v>
      </c>
      <c r="E327" s="24">
        <v>2000</v>
      </c>
      <c r="F327" s="17">
        <f t="shared" si="10"/>
        <v>10000</v>
      </c>
      <c r="G327" s="20"/>
      <c r="H327" s="22">
        <f t="shared" si="11"/>
        <v>0</v>
      </c>
    </row>
    <row r="328" spans="1:8" ht="12.75">
      <c r="A328" s="5"/>
      <c r="B328" s="49" t="s">
        <v>130</v>
      </c>
      <c r="C328" s="8" t="s">
        <v>1</v>
      </c>
      <c r="D328" s="9">
        <v>5</v>
      </c>
      <c r="E328" s="24">
        <v>1200</v>
      </c>
      <c r="F328" s="17">
        <f t="shared" si="10"/>
        <v>6000</v>
      </c>
      <c r="G328" s="20"/>
      <c r="H328" s="22">
        <f t="shared" si="11"/>
        <v>0</v>
      </c>
    </row>
    <row r="329" spans="1:8" ht="12.75">
      <c r="A329" s="5"/>
      <c r="B329" s="50" t="s">
        <v>386</v>
      </c>
      <c r="C329" s="8" t="s">
        <v>1</v>
      </c>
      <c r="D329" s="5">
        <v>1</v>
      </c>
      <c r="E329" s="24"/>
      <c r="F329" s="17">
        <f t="shared" si="10"/>
        <v>0</v>
      </c>
      <c r="G329" s="20"/>
      <c r="H329" s="22">
        <f t="shared" si="11"/>
        <v>0</v>
      </c>
    </row>
    <row r="330" spans="1:8" ht="12.75">
      <c r="A330" s="5"/>
      <c r="B330" s="49" t="s">
        <v>131</v>
      </c>
      <c r="C330" s="5"/>
      <c r="D330" s="5"/>
      <c r="E330" s="24"/>
      <c r="F330" s="17">
        <f t="shared" si="10"/>
        <v>0</v>
      </c>
      <c r="G330" s="20"/>
      <c r="H330" s="22">
        <f t="shared" si="11"/>
        <v>0</v>
      </c>
    </row>
    <row r="331" spans="1:8" ht="25.5">
      <c r="A331" s="5"/>
      <c r="B331" s="50" t="s">
        <v>132</v>
      </c>
      <c r="C331" s="8" t="s">
        <v>1</v>
      </c>
      <c r="D331" s="9">
        <v>1</v>
      </c>
      <c r="E331" s="24"/>
      <c r="F331" s="17">
        <f t="shared" si="10"/>
        <v>0</v>
      </c>
      <c r="G331" s="20"/>
      <c r="H331" s="22">
        <f t="shared" si="11"/>
        <v>0</v>
      </c>
    </row>
    <row r="332" spans="1:8" ht="25.5">
      <c r="A332" s="5"/>
      <c r="B332" s="50" t="s">
        <v>133</v>
      </c>
      <c r="C332" s="5"/>
      <c r="D332" s="5"/>
      <c r="E332" s="24"/>
      <c r="F332" s="17">
        <f t="shared" si="10"/>
        <v>0</v>
      </c>
      <c r="G332" s="20"/>
      <c r="H332" s="22">
        <f t="shared" si="11"/>
        <v>0</v>
      </c>
    </row>
    <row r="333" spans="1:8" ht="12.75">
      <c r="A333" s="5"/>
      <c r="B333" s="49" t="s">
        <v>134</v>
      </c>
      <c r="C333" s="5"/>
      <c r="D333" s="5"/>
      <c r="E333" s="24"/>
      <c r="F333" s="17">
        <f t="shared" si="10"/>
        <v>0</v>
      </c>
      <c r="G333" s="20"/>
      <c r="H333" s="22">
        <f t="shared" si="11"/>
        <v>0</v>
      </c>
    </row>
    <row r="334" spans="1:8" ht="12.75">
      <c r="A334" s="5"/>
      <c r="B334" s="49" t="s">
        <v>135</v>
      </c>
      <c r="C334" s="8" t="s">
        <v>1</v>
      </c>
      <c r="D334" s="9">
        <v>1</v>
      </c>
      <c r="E334" s="24">
        <v>30000</v>
      </c>
      <c r="F334" s="17">
        <f t="shared" si="10"/>
        <v>30000</v>
      </c>
      <c r="G334" s="20"/>
      <c r="H334" s="22">
        <f t="shared" si="11"/>
        <v>0</v>
      </c>
    </row>
    <row r="335" spans="1:8" ht="12.75">
      <c r="A335" s="5"/>
      <c r="B335" s="49" t="s">
        <v>136</v>
      </c>
      <c r="C335" s="8" t="s">
        <v>1</v>
      </c>
      <c r="D335" s="9">
        <v>1</v>
      </c>
      <c r="E335" s="24">
        <v>3000</v>
      </c>
      <c r="F335" s="17">
        <f t="shared" si="10"/>
        <v>3000</v>
      </c>
      <c r="G335" s="20"/>
      <c r="H335" s="22">
        <f t="shared" si="11"/>
        <v>0</v>
      </c>
    </row>
    <row r="336" spans="1:8" ht="12.75">
      <c r="A336" s="5"/>
      <c r="B336" s="49" t="s">
        <v>137</v>
      </c>
      <c r="C336" s="8" t="s">
        <v>1</v>
      </c>
      <c r="D336" s="9">
        <v>2</v>
      </c>
      <c r="E336" s="24">
        <v>30000</v>
      </c>
      <c r="F336" s="17">
        <f t="shared" si="10"/>
        <v>60000</v>
      </c>
      <c r="G336" s="20"/>
      <c r="H336" s="22">
        <f t="shared" si="11"/>
        <v>0</v>
      </c>
    </row>
    <row r="337" spans="1:8" ht="12.75">
      <c r="A337" s="5"/>
      <c r="B337" s="49" t="s">
        <v>138</v>
      </c>
      <c r="C337" s="5"/>
      <c r="D337" s="5"/>
      <c r="E337" s="24"/>
      <c r="F337" s="17">
        <f t="shared" si="10"/>
        <v>0</v>
      </c>
      <c r="G337" s="20"/>
      <c r="H337" s="22">
        <f t="shared" si="11"/>
        <v>0</v>
      </c>
    </row>
    <row r="338" spans="1:8" ht="12.75">
      <c r="A338" s="179"/>
      <c r="B338" s="76" t="s">
        <v>361</v>
      </c>
      <c r="C338" s="70"/>
      <c r="D338" s="70"/>
      <c r="E338" s="71"/>
      <c r="F338" s="72">
        <f>SUM(F322:F337)</f>
        <v>494000</v>
      </c>
      <c r="G338" s="72"/>
      <c r="H338" s="72">
        <f>SUM(H322:H337)</f>
        <v>80000</v>
      </c>
    </row>
    <row r="339" spans="1:8" ht="12.75">
      <c r="A339" s="100"/>
      <c r="B339" s="136"/>
      <c r="C339" s="115"/>
      <c r="D339" s="115"/>
      <c r="E339" s="116"/>
      <c r="F339" s="117"/>
      <c r="G339" s="117"/>
      <c r="H339" s="117"/>
    </row>
    <row r="340" spans="1:8" ht="12.75">
      <c r="A340" s="100"/>
      <c r="B340" s="136"/>
      <c r="C340" s="115"/>
      <c r="D340" s="115"/>
      <c r="E340" s="116"/>
      <c r="F340" s="117"/>
      <c r="G340" s="117"/>
      <c r="H340" s="117"/>
    </row>
    <row r="341" spans="1:8" ht="12.75">
      <c r="A341" s="100"/>
      <c r="B341" s="136"/>
      <c r="C341" s="115"/>
      <c r="D341" s="115"/>
      <c r="E341" s="116"/>
      <c r="F341" s="117"/>
      <c r="G341" s="117"/>
      <c r="H341" s="117"/>
    </row>
    <row r="342" spans="1:8" ht="12.75">
      <c r="A342" s="100"/>
      <c r="B342" s="136"/>
      <c r="C342" s="115"/>
      <c r="D342" s="115"/>
      <c r="E342" s="116"/>
      <c r="F342" s="117"/>
      <c r="G342" s="117"/>
      <c r="H342" s="117"/>
    </row>
    <row r="343" spans="1:8" ht="12.75">
      <c r="A343" s="100"/>
      <c r="B343" s="136"/>
      <c r="C343" s="115"/>
      <c r="D343" s="115"/>
      <c r="E343" s="116"/>
      <c r="F343" s="117"/>
      <c r="G343" s="117"/>
      <c r="H343" s="117"/>
    </row>
    <row r="344" spans="1:8" ht="12.75">
      <c r="A344" s="100"/>
      <c r="B344" s="136"/>
      <c r="C344" s="115"/>
      <c r="D344" s="115"/>
      <c r="E344" s="116"/>
      <c r="F344" s="117"/>
      <c r="G344" s="117"/>
      <c r="H344" s="117"/>
    </row>
    <row r="345" spans="1:8" ht="12.75">
      <c r="A345" s="100"/>
      <c r="B345" s="136"/>
      <c r="C345" s="115"/>
      <c r="D345" s="115"/>
      <c r="E345" s="116"/>
      <c r="F345" s="117"/>
      <c r="G345" s="117"/>
      <c r="H345" s="117"/>
    </row>
    <row r="346" spans="1:8" ht="12.75">
      <c r="A346" s="100"/>
      <c r="B346" s="136"/>
      <c r="C346" s="115"/>
      <c r="D346" s="115"/>
      <c r="E346" s="116"/>
      <c r="F346" s="117"/>
      <c r="G346" s="117"/>
      <c r="H346" s="117"/>
    </row>
    <row r="347" spans="1:8" ht="12.75">
      <c r="A347" s="100"/>
      <c r="B347" s="136"/>
      <c r="C347" s="115"/>
      <c r="D347" s="115"/>
      <c r="E347" s="116"/>
      <c r="F347" s="117"/>
      <c r="G347" s="117"/>
      <c r="H347" s="117"/>
    </row>
    <row r="348" spans="1:8" ht="12.75">
      <c r="A348" s="100"/>
      <c r="B348" s="136"/>
      <c r="C348" s="115"/>
      <c r="D348" s="115"/>
      <c r="E348" s="116"/>
      <c r="F348" s="117"/>
      <c r="G348" s="117"/>
      <c r="H348" s="117"/>
    </row>
    <row r="349" spans="1:8" ht="12.75">
      <c r="A349" s="100"/>
      <c r="B349" s="136"/>
      <c r="C349" s="115"/>
      <c r="D349" s="115"/>
      <c r="E349" s="116"/>
      <c r="F349" s="117"/>
      <c r="G349" s="117"/>
      <c r="H349" s="117"/>
    </row>
    <row r="350" spans="1:8" ht="12.75">
      <c r="A350" s="100"/>
      <c r="B350" s="136"/>
      <c r="C350" s="115"/>
      <c r="D350" s="115"/>
      <c r="E350" s="116"/>
      <c r="F350" s="117"/>
      <c r="G350" s="117"/>
      <c r="H350" s="117"/>
    </row>
    <row r="351" spans="1:8" ht="12.75">
      <c r="A351" s="100"/>
      <c r="B351" s="136"/>
      <c r="C351" s="115"/>
      <c r="D351" s="115"/>
      <c r="E351" s="116"/>
      <c r="F351" s="117"/>
      <c r="G351" s="117"/>
      <c r="H351" s="117"/>
    </row>
    <row r="352" spans="1:8" ht="12.75">
      <c r="A352" s="100"/>
      <c r="B352" s="136"/>
      <c r="C352" s="115"/>
      <c r="D352" s="115"/>
      <c r="E352" s="116"/>
      <c r="F352" s="117"/>
      <c r="G352" s="117"/>
      <c r="H352" s="117"/>
    </row>
    <row r="353" spans="1:8" ht="12.75">
      <c r="A353" s="100"/>
      <c r="B353" s="136"/>
      <c r="C353" s="115"/>
      <c r="D353" s="115"/>
      <c r="E353" s="116"/>
      <c r="F353" s="117"/>
      <c r="G353" s="117"/>
      <c r="H353" s="117"/>
    </row>
    <row r="354" spans="1:8" ht="12.75">
      <c r="A354" s="100"/>
      <c r="B354" s="136"/>
      <c r="C354" s="115"/>
      <c r="D354" s="115"/>
      <c r="E354" s="116"/>
      <c r="F354" s="117"/>
      <c r="G354" s="117"/>
      <c r="H354" s="117"/>
    </row>
    <row r="355" spans="1:8" ht="12.75">
      <c r="A355" s="100"/>
      <c r="B355" s="136"/>
      <c r="C355" s="115"/>
      <c r="D355" s="115"/>
      <c r="E355" s="116"/>
      <c r="F355" s="117"/>
      <c r="G355" s="117"/>
      <c r="H355" s="117"/>
    </row>
    <row r="356" spans="1:8" ht="12.75">
      <c r="A356" s="100"/>
      <c r="B356" s="136"/>
      <c r="C356" s="115"/>
      <c r="D356" s="115"/>
      <c r="E356" s="116"/>
      <c r="F356" s="117"/>
      <c r="G356" s="117"/>
      <c r="H356" s="117"/>
    </row>
    <row r="357" spans="1:8" ht="12.75">
      <c r="A357" s="100"/>
      <c r="B357" s="136"/>
      <c r="C357" s="115"/>
      <c r="D357" s="115"/>
      <c r="E357" s="116"/>
      <c r="F357" s="117"/>
      <c r="G357" s="117"/>
      <c r="H357" s="117"/>
    </row>
    <row r="358" spans="1:8" ht="12.75">
      <c r="A358" s="100"/>
      <c r="B358" s="136"/>
      <c r="C358" s="115"/>
      <c r="D358" s="115"/>
      <c r="E358" s="116"/>
      <c r="F358" s="117"/>
      <c r="G358" s="117"/>
      <c r="H358" s="117"/>
    </row>
    <row r="359" spans="1:8" ht="12.75">
      <c r="A359" s="100"/>
      <c r="B359" s="136"/>
      <c r="C359" s="115"/>
      <c r="D359" s="115"/>
      <c r="E359" s="116"/>
      <c r="F359" s="117"/>
      <c r="G359" s="117"/>
      <c r="H359" s="117"/>
    </row>
    <row r="360" spans="1:8" ht="12.75">
      <c r="A360" s="100"/>
      <c r="B360" s="136"/>
      <c r="C360" s="115"/>
      <c r="D360" s="115"/>
      <c r="E360" s="116"/>
      <c r="F360" s="117"/>
      <c r="G360" s="117"/>
      <c r="H360" s="117"/>
    </row>
    <row r="361" spans="1:8" ht="12.75">
      <c r="A361" s="100"/>
      <c r="B361" s="136"/>
      <c r="C361" s="115"/>
      <c r="D361" s="115"/>
      <c r="E361" s="116"/>
      <c r="F361" s="117"/>
      <c r="G361" s="117"/>
      <c r="H361" s="117"/>
    </row>
    <row r="362" spans="1:8" ht="12.75">
      <c r="A362" s="100"/>
      <c r="B362" s="136"/>
      <c r="C362" s="115"/>
      <c r="D362" s="115"/>
      <c r="E362" s="116"/>
      <c r="F362" s="117"/>
      <c r="G362" s="117"/>
      <c r="H362" s="117"/>
    </row>
    <row r="363" spans="1:8" ht="12.75">
      <c r="A363" s="100"/>
      <c r="B363" s="136"/>
      <c r="C363" s="115"/>
      <c r="D363" s="115"/>
      <c r="E363" s="116"/>
      <c r="F363" s="117"/>
      <c r="G363" s="117"/>
      <c r="H363" s="117"/>
    </row>
    <row r="364" spans="1:8" ht="12.75">
      <c r="A364" s="100"/>
      <c r="B364" s="136"/>
      <c r="C364" s="115"/>
      <c r="D364" s="115"/>
      <c r="E364" s="116"/>
      <c r="F364" s="117"/>
      <c r="G364" s="117"/>
      <c r="H364" s="117"/>
    </row>
    <row r="365" spans="1:8" ht="12.75">
      <c r="A365" s="100"/>
      <c r="B365" s="136"/>
      <c r="C365" s="115"/>
      <c r="D365" s="115"/>
      <c r="E365" s="116"/>
      <c r="F365" s="117"/>
      <c r="G365" s="117"/>
      <c r="H365" s="117"/>
    </row>
    <row r="366" spans="1:8" ht="12.75">
      <c r="A366" s="100"/>
      <c r="B366" s="136"/>
      <c r="C366" s="115"/>
      <c r="D366" s="115"/>
      <c r="E366" s="116"/>
      <c r="F366" s="117"/>
      <c r="G366" s="117"/>
      <c r="H366" s="117"/>
    </row>
    <row r="367" spans="1:8" ht="12.75">
      <c r="A367" s="100"/>
      <c r="B367" s="136"/>
      <c r="C367" s="115"/>
      <c r="D367" s="115"/>
      <c r="E367" s="116"/>
      <c r="F367" s="117"/>
      <c r="G367" s="117"/>
      <c r="H367" s="117"/>
    </row>
    <row r="368" spans="1:8" ht="12.75">
      <c r="A368" s="100"/>
      <c r="B368" s="136"/>
      <c r="C368" s="115"/>
      <c r="D368" s="115"/>
      <c r="E368" s="116"/>
      <c r="F368" s="117"/>
      <c r="G368" s="117"/>
      <c r="H368" s="117"/>
    </row>
    <row r="369" spans="1:8" ht="12.75">
      <c r="A369" s="100"/>
      <c r="B369" s="136"/>
      <c r="C369" s="115"/>
      <c r="D369" s="115"/>
      <c r="E369" s="116"/>
      <c r="F369" s="117"/>
      <c r="G369" s="117"/>
      <c r="H369" s="117"/>
    </row>
    <row r="370" spans="1:8" ht="12.75">
      <c r="A370" s="100"/>
      <c r="B370" s="136"/>
      <c r="C370" s="115"/>
      <c r="D370" s="115"/>
      <c r="E370" s="116"/>
      <c r="F370" s="117"/>
      <c r="G370" s="117"/>
      <c r="H370" s="117"/>
    </row>
    <row r="371" spans="1:8" ht="12.75">
      <c r="A371" s="100"/>
      <c r="B371" s="136"/>
      <c r="C371" s="115"/>
      <c r="D371" s="115"/>
      <c r="E371" s="116"/>
      <c r="F371" s="117"/>
      <c r="G371" s="117"/>
      <c r="H371" s="117"/>
    </row>
    <row r="372" spans="1:8" ht="12.75">
      <c r="A372" s="100"/>
      <c r="B372" s="136"/>
      <c r="C372" s="115"/>
      <c r="D372" s="115"/>
      <c r="E372" s="116"/>
      <c r="F372" s="117"/>
      <c r="G372" s="117"/>
      <c r="H372" s="117"/>
    </row>
    <row r="373" spans="1:8" ht="12.75">
      <c r="A373" s="100"/>
      <c r="B373" s="136"/>
      <c r="C373" s="115"/>
      <c r="D373" s="115"/>
      <c r="E373" s="116"/>
      <c r="F373" s="117"/>
      <c r="G373" s="117"/>
      <c r="H373" s="117"/>
    </row>
    <row r="374" spans="1:8" ht="12.75">
      <c r="A374" s="100"/>
      <c r="B374" s="136"/>
      <c r="C374" s="115"/>
      <c r="D374" s="115"/>
      <c r="E374" s="116"/>
      <c r="F374" s="117"/>
      <c r="G374" s="117"/>
      <c r="H374" s="117"/>
    </row>
    <row r="375" spans="1:8" ht="12.75">
      <c r="A375" s="100"/>
      <c r="B375" s="136"/>
      <c r="C375" s="115"/>
      <c r="D375" s="115"/>
      <c r="E375" s="116"/>
      <c r="F375" s="117"/>
      <c r="G375" s="117"/>
      <c r="H375" s="117"/>
    </row>
    <row r="376" spans="1:8" ht="12.75">
      <c r="A376" s="100"/>
      <c r="B376" s="136"/>
      <c r="C376" s="115"/>
      <c r="D376" s="115"/>
      <c r="E376" s="116"/>
      <c r="F376" s="117"/>
      <c r="G376" s="117"/>
      <c r="H376" s="117"/>
    </row>
    <row r="377" spans="1:8" ht="12.75">
      <c r="A377" s="100"/>
      <c r="B377" s="136"/>
      <c r="C377" s="115"/>
      <c r="D377" s="115"/>
      <c r="E377" s="116"/>
      <c r="F377" s="117"/>
      <c r="G377" s="117"/>
      <c r="H377" s="117"/>
    </row>
    <row r="378" spans="1:8" ht="12.75">
      <c r="A378" s="100"/>
      <c r="B378" s="136"/>
      <c r="C378" s="115"/>
      <c r="D378" s="115"/>
      <c r="E378" s="116"/>
      <c r="F378" s="117"/>
      <c r="G378" s="117"/>
      <c r="H378" s="117"/>
    </row>
    <row r="379" spans="1:8" ht="12.75">
      <c r="A379" s="100"/>
      <c r="B379" s="136"/>
      <c r="C379" s="115"/>
      <c r="D379" s="115"/>
      <c r="E379" s="116"/>
      <c r="F379" s="117"/>
      <c r="G379" s="117"/>
      <c r="H379" s="117"/>
    </row>
    <row r="380" spans="1:8" ht="12.75">
      <c r="A380" s="100"/>
      <c r="B380" s="136"/>
      <c r="C380" s="115"/>
      <c r="D380" s="115"/>
      <c r="E380" s="116"/>
      <c r="F380" s="117"/>
      <c r="G380" s="117"/>
      <c r="H380" s="117"/>
    </row>
    <row r="381" spans="1:8" ht="12.75">
      <c r="A381" s="183"/>
      <c r="B381" s="136"/>
      <c r="C381" s="115"/>
      <c r="D381" s="115"/>
      <c r="E381" s="116"/>
      <c r="F381" s="117"/>
      <c r="G381" s="117"/>
      <c r="H381" s="117"/>
    </row>
    <row r="382" spans="1:8" ht="12.75">
      <c r="A382" s="15" t="s">
        <v>317</v>
      </c>
      <c r="B382" s="14" t="s">
        <v>318</v>
      </c>
      <c r="C382" s="5"/>
      <c r="D382" s="5"/>
      <c r="E382" s="5"/>
      <c r="F382" s="6"/>
      <c r="G382" s="15" t="s">
        <v>323</v>
      </c>
      <c r="H382" s="15"/>
    </row>
    <row r="383" spans="1:8" ht="22.5">
      <c r="A383" s="5"/>
      <c r="B383" s="42" t="s">
        <v>362</v>
      </c>
      <c r="C383" s="5" t="s">
        <v>320</v>
      </c>
      <c r="D383" s="5" t="s">
        <v>321</v>
      </c>
      <c r="E383" s="23" t="s">
        <v>322</v>
      </c>
      <c r="F383" s="6" t="s">
        <v>325</v>
      </c>
      <c r="G383" s="6" t="s">
        <v>324</v>
      </c>
      <c r="H383" s="6" t="s">
        <v>325</v>
      </c>
    </row>
    <row r="384" spans="1:8" ht="15">
      <c r="A384" s="5"/>
      <c r="B384" s="51" t="s">
        <v>82</v>
      </c>
      <c r="C384" s="8" t="s">
        <v>1</v>
      </c>
      <c r="D384" s="9">
        <v>1</v>
      </c>
      <c r="E384" s="24">
        <v>30000</v>
      </c>
      <c r="F384" s="17">
        <f>D384*E384</f>
        <v>30000</v>
      </c>
      <c r="G384" s="20"/>
      <c r="H384" s="22">
        <f>E384*G384</f>
        <v>0</v>
      </c>
    </row>
    <row r="385" spans="1:8" ht="15">
      <c r="A385" s="5"/>
      <c r="B385" s="51" t="s">
        <v>139</v>
      </c>
      <c r="C385" s="8" t="s">
        <v>1</v>
      </c>
      <c r="D385" s="9">
        <v>2</v>
      </c>
      <c r="E385" s="24"/>
      <c r="F385" s="17">
        <f>D385*E385</f>
        <v>0</v>
      </c>
      <c r="G385" s="20"/>
      <c r="H385" s="22">
        <f>E385*G385</f>
        <v>0</v>
      </c>
    </row>
    <row r="386" spans="1:8" ht="15">
      <c r="A386" s="5"/>
      <c r="B386" s="51" t="s">
        <v>392</v>
      </c>
      <c r="C386" s="8" t="s">
        <v>1</v>
      </c>
      <c r="D386" s="9">
        <v>1</v>
      </c>
      <c r="E386" s="24"/>
      <c r="F386" s="17">
        <f>D386*E386</f>
        <v>0</v>
      </c>
      <c r="G386" s="20"/>
      <c r="H386" s="22">
        <f>E386*G386</f>
        <v>0</v>
      </c>
    </row>
    <row r="387" spans="1:8" ht="12.75" customHeight="1">
      <c r="A387" s="5"/>
      <c r="B387" s="51" t="s">
        <v>333</v>
      </c>
      <c r="C387" s="8" t="s">
        <v>1</v>
      </c>
      <c r="D387" s="5">
        <v>1</v>
      </c>
      <c r="E387" s="24"/>
      <c r="F387" s="17">
        <f>D387*E387</f>
        <v>0</v>
      </c>
      <c r="G387" s="20"/>
      <c r="H387" s="22">
        <f>E387*G387</f>
        <v>0</v>
      </c>
    </row>
    <row r="388" spans="1:8" ht="12.75" customHeight="1">
      <c r="A388" s="5"/>
      <c r="B388" s="76" t="s">
        <v>363</v>
      </c>
      <c r="C388" s="77"/>
      <c r="D388" s="70"/>
      <c r="E388" s="71"/>
      <c r="F388" s="72">
        <f>SUM(F384:F387)</f>
        <v>30000</v>
      </c>
      <c r="G388" s="72"/>
      <c r="H388" s="72">
        <f>SUM(H384:H387)</f>
        <v>0</v>
      </c>
    </row>
    <row r="389" spans="2:8" ht="12.75" customHeight="1">
      <c r="B389" s="180"/>
      <c r="C389" s="181"/>
      <c r="D389" s="115"/>
      <c r="E389" s="113"/>
      <c r="F389" s="136"/>
      <c r="G389" s="117"/>
      <c r="H389" s="117"/>
    </row>
    <row r="390" spans="2:8" ht="12.75" customHeight="1">
      <c r="B390" s="180"/>
      <c r="C390" s="181"/>
      <c r="D390" s="115"/>
      <c r="E390" s="113"/>
      <c r="F390" s="136"/>
      <c r="G390" s="117"/>
      <c r="H390" s="117"/>
    </row>
    <row r="391" spans="2:8" ht="12.75" customHeight="1">
      <c r="B391" s="180"/>
      <c r="C391" s="181"/>
      <c r="D391" s="115"/>
      <c r="E391" s="113"/>
      <c r="F391" s="136"/>
      <c r="G391" s="117"/>
      <c r="H391" s="117"/>
    </row>
    <row r="392" spans="2:8" ht="12.75" customHeight="1">
      <c r="B392" s="180"/>
      <c r="C392" s="181"/>
      <c r="D392" s="115"/>
      <c r="E392" s="113"/>
      <c r="F392" s="136"/>
      <c r="G392" s="117"/>
      <c r="H392" s="117"/>
    </row>
    <row r="393" spans="2:8" ht="12.75" customHeight="1">
      <c r="B393" s="180"/>
      <c r="C393" s="181"/>
      <c r="D393" s="115"/>
      <c r="E393" s="113"/>
      <c r="F393" s="136"/>
      <c r="G393" s="117"/>
      <c r="H393" s="117"/>
    </row>
    <row r="394" spans="2:8" ht="12.75" customHeight="1">
      <c r="B394" s="180"/>
      <c r="C394" s="181"/>
      <c r="D394" s="115"/>
      <c r="E394" s="113"/>
      <c r="F394" s="136"/>
      <c r="G394" s="117"/>
      <c r="H394" s="117"/>
    </row>
    <row r="395" spans="2:8" ht="12.75" customHeight="1">
      <c r="B395" s="180"/>
      <c r="C395" s="181"/>
      <c r="D395" s="115"/>
      <c r="E395" s="113"/>
      <c r="F395" s="136"/>
      <c r="G395" s="117"/>
      <c r="H395" s="117"/>
    </row>
    <row r="396" spans="2:8" ht="12.75" customHeight="1">
      <c r="B396" s="180"/>
      <c r="C396" s="181"/>
      <c r="D396" s="115"/>
      <c r="E396" s="113"/>
      <c r="F396" s="136"/>
      <c r="G396" s="117"/>
      <c r="H396" s="117"/>
    </row>
    <row r="397" spans="2:8" ht="12.75" customHeight="1">
      <c r="B397" s="180"/>
      <c r="C397" s="181"/>
      <c r="D397" s="115"/>
      <c r="E397" s="113"/>
      <c r="F397" s="136"/>
      <c r="G397" s="117"/>
      <c r="H397" s="117"/>
    </row>
    <row r="398" spans="2:8" ht="12.75" customHeight="1">
      <c r="B398" s="180"/>
      <c r="C398" s="181"/>
      <c r="D398" s="115"/>
      <c r="E398" s="113"/>
      <c r="F398" s="136"/>
      <c r="G398" s="117"/>
      <c r="H398" s="117"/>
    </row>
    <row r="399" spans="2:8" ht="12.75" customHeight="1">
      <c r="B399" s="180"/>
      <c r="C399" s="181"/>
      <c r="D399" s="115"/>
      <c r="E399" s="113"/>
      <c r="F399" s="136"/>
      <c r="G399" s="117"/>
      <c r="H399" s="117"/>
    </row>
    <row r="400" spans="2:8" ht="12.75" customHeight="1">
      <c r="B400" s="180"/>
      <c r="C400" s="181"/>
      <c r="D400" s="115"/>
      <c r="E400" s="113"/>
      <c r="F400" s="136"/>
      <c r="G400" s="117"/>
      <c r="H400" s="117"/>
    </row>
    <row r="401" spans="2:8" ht="12.75" customHeight="1">
      <c r="B401" s="180"/>
      <c r="C401" s="181"/>
      <c r="D401" s="115"/>
      <c r="E401" s="113"/>
      <c r="F401" s="136"/>
      <c r="G401" s="117"/>
      <c r="H401" s="117"/>
    </row>
    <row r="402" spans="2:8" ht="12.75" customHeight="1">
      <c r="B402" s="180"/>
      <c r="C402" s="181"/>
      <c r="D402" s="115"/>
      <c r="E402" s="113"/>
      <c r="F402" s="136"/>
      <c r="G402" s="117"/>
      <c r="H402" s="117"/>
    </row>
    <row r="403" spans="2:8" ht="12.75" customHeight="1">
      <c r="B403" s="180"/>
      <c r="C403" s="181"/>
      <c r="D403" s="115"/>
      <c r="E403" s="113"/>
      <c r="F403" s="136"/>
      <c r="G403" s="117"/>
      <c r="H403" s="117"/>
    </row>
    <row r="404" spans="2:8" ht="12.75" customHeight="1">
      <c r="B404" s="180"/>
      <c r="C404" s="181"/>
      <c r="D404" s="115"/>
      <c r="E404" s="113"/>
      <c r="F404" s="136"/>
      <c r="G404" s="117"/>
      <c r="H404" s="117"/>
    </row>
    <row r="405" spans="2:8" ht="12.75" customHeight="1">
      <c r="B405" s="180"/>
      <c r="C405" s="181"/>
      <c r="D405" s="115"/>
      <c r="E405" s="113"/>
      <c r="F405" s="136"/>
      <c r="G405" s="117"/>
      <c r="H405" s="117"/>
    </row>
    <row r="406" spans="2:8" ht="12.75" customHeight="1">
      <c r="B406" s="180"/>
      <c r="C406" s="181"/>
      <c r="D406" s="115"/>
      <c r="E406" s="113"/>
      <c r="F406" s="136"/>
      <c r="G406" s="117"/>
      <c r="H406" s="117"/>
    </row>
    <row r="407" spans="2:8" ht="12.75" customHeight="1">
      <c r="B407" s="180"/>
      <c r="C407" s="181"/>
      <c r="D407" s="115"/>
      <c r="E407" s="113"/>
      <c r="F407" s="136"/>
      <c r="G407" s="117"/>
      <c r="H407" s="117"/>
    </row>
    <row r="408" spans="2:8" ht="12.75" customHeight="1">
      <c r="B408" s="180"/>
      <c r="C408" s="181"/>
      <c r="D408" s="115"/>
      <c r="E408" s="113"/>
      <c r="F408" s="136"/>
      <c r="G408" s="117"/>
      <c r="H408" s="117"/>
    </row>
    <row r="409" spans="2:8" ht="12.75" customHeight="1">
      <c r="B409" s="180"/>
      <c r="C409" s="181"/>
      <c r="D409" s="115"/>
      <c r="E409" s="113"/>
      <c r="F409" s="136"/>
      <c r="G409" s="117"/>
      <c r="H409" s="117"/>
    </row>
    <row r="410" spans="2:8" ht="12.75" customHeight="1">
      <c r="B410" s="180"/>
      <c r="C410" s="181"/>
      <c r="D410" s="115"/>
      <c r="E410" s="113"/>
      <c r="F410" s="136"/>
      <c r="G410" s="117"/>
      <c r="H410" s="117"/>
    </row>
    <row r="411" spans="2:8" ht="12.75" customHeight="1">
      <c r="B411" s="180"/>
      <c r="C411" s="181"/>
      <c r="D411" s="115"/>
      <c r="E411" s="113"/>
      <c r="F411" s="136"/>
      <c r="G411" s="117"/>
      <c r="H411" s="117"/>
    </row>
    <row r="412" spans="2:8" ht="12.75" customHeight="1">
      <c r="B412" s="180"/>
      <c r="C412" s="181"/>
      <c r="D412" s="115"/>
      <c r="E412" s="113"/>
      <c r="F412" s="136"/>
      <c r="G412" s="117"/>
      <c r="H412" s="117"/>
    </row>
    <row r="413" spans="2:8" ht="12.75" customHeight="1">
      <c r="B413" s="180"/>
      <c r="C413" s="181"/>
      <c r="D413" s="115"/>
      <c r="E413" s="113"/>
      <c r="F413" s="136"/>
      <c r="G413" s="117"/>
      <c r="H413" s="117"/>
    </row>
    <row r="414" spans="2:8" ht="12.75" customHeight="1">
      <c r="B414" s="180"/>
      <c r="C414" s="181"/>
      <c r="D414" s="115"/>
      <c r="E414" s="113"/>
      <c r="F414" s="136"/>
      <c r="G414" s="117"/>
      <c r="H414" s="117"/>
    </row>
    <row r="415" spans="2:8" ht="12.75" customHeight="1">
      <c r="B415" s="180"/>
      <c r="C415" s="181"/>
      <c r="D415" s="115"/>
      <c r="E415" s="113"/>
      <c r="F415" s="136"/>
      <c r="G415" s="117"/>
      <c r="H415" s="117"/>
    </row>
    <row r="416" spans="2:8" ht="12.75" customHeight="1">
      <c r="B416" s="180"/>
      <c r="C416" s="181"/>
      <c r="D416" s="115"/>
      <c r="E416" s="113"/>
      <c r="F416" s="136"/>
      <c r="G416" s="117"/>
      <c r="H416" s="117"/>
    </row>
    <row r="417" spans="2:8" ht="12.75" customHeight="1">
      <c r="B417" s="180"/>
      <c r="C417" s="181"/>
      <c r="D417" s="115"/>
      <c r="E417" s="113"/>
      <c r="F417" s="136"/>
      <c r="G417" s="117"/>
      <c r="H417" s="117"/>
    </row>
    <row r="418" spans="2:8" ht="12.75" customHeight="1">
      <c r="B418" s="180"/>
      <c r="C418" s="181"/>
      <c r="D418" s="115"/>
      <c r="E418" s="113"/>
      <c r="F418" s="136"/>
      <c r="G418" s="117"/>
      <c r="H418" s="117"/>
    </row>
    <row r="419" spans="2:8" ht="12.75" customHeight="1">
      <c r="B419" s="180"/>
      <c r="C419" s="181"/>
      <c r="D419" s="115"/>
      <c r="E419" s="113"/>
      <c r="F419" s="136"/>
      <c r="G419" s="117"/>
      <c r="H419" s="117"/>
    </row>
    <row r="420" spans="2:8" ht="12.75" customHeight="1">
      <c r="B420" s="180"/>
      <c r="C420" s="181"/>
      <c r="D420" s="115"/>
      <c r="E420" s="113"/>
      <c r="F420" s="136"/>
      <c r="G420" s="117"/>
      <c r="H420" s="117"/>
    </row>
    <row r="421" spans="2:8" ht="12.75" customHeight="1">
      <c r="B421" s="180"/>
      <c r="C421" s="181"/>
      <c r="D421" s="115"/>
      <c r="E421" s="113"/>
      <c r="F421" s="136"/>
      <c r="G421" s="117"/>
      <c r="H421" s="117"/>
    </row>
    <row r="422" spans="2:8" ht="12.75" customHeight="1">
      <c r="B422" s="180"/>
      <c r="C422" s="181"/>
      <c r="D422" s="115"/>
      <c r="E422" s="113"/>
      <c r="F422" s="136"/>
      <c r="G422" s="117"/>
      <c r="H422" s="117"/>
    </row>
    <row r="423" spans="2:8" ht="12.75" customHeight="1">
      <c r="B423" s="180"/>
      <c r="C423" s="181"/>
      <c r="D423" s="115"/>
      <c r="E423" s="113"/>
      <c r="F423" s="136"/>
      <c r="G423" s="117"/>
      <c r="H423" s="117"/>
    </row>
    <row r="424" spans="2:8" ht="12.75" customHeight="1">
      <c r="B424" s="180"/>
      <c r="C424" s="181"/>
      <c r="D424" s="115"/>
      <c r="E424" s="113"/>
      <c r="F424" s="136"/>
      <c r="G424" s="117"/>
      <c r="H424" s="117"/>
    </row>
    <row r="425" spans="2:8" ht="12.75" customHeight="1">
      <c r="B425" s="180"/>
      <c r="C425" s="181"/>
      <c r="D425" s="115"/>
      <c r="E425" s="113"/>
      <c r="F425" s="136"/>
      <c r="G425" s="117"/>
      <c r="H425" s="117"/>
    </row>
    <row r="426" spans="2:8" ht="12.75" customHeight="1">
      <c r="B426" s="180"/>
      <c r="C426" s="181"/>
      <c r="D426" s="115"/>
      <c r="E426" s="113"/>
      <c r="F426" s="136"/>
      <c r="G426" s="117"/>
      <c r="H426" s="117"/>
    </row>
    <row r="427" spans="2:8" ht="12.75" customHeight="1">
      <c r="B427" s="180"/>
      <c r="C427" s="181"/>
      <c r="D427" s="115"/>
      <c r="E427" s="113"/>
      <c r="F427" s="136"/>
      <c r="G427" s="117"/>
      <c r="H427" s="117"/>
    </row>
    <row r="428" spans="2:8" ht="12.75" customHeight="1">
      <c r="B428" s="180"/>
      <c r="C428" s="181"/>
      <c r="D428" s="115"/>
      <c r="E428" s="113"/>
      <c r="F428" s="136"/>
      <c r="G428" s="117"/>
      <c r="H428" s="117"/>
    </row>
    <row r="429" spans="2:8" ht="12.75" customHeight="1">
      <c r="B429" s="180"/>
      <c r="C429" s="181"/>
      <c r="D429" s="115"/>
      <c r="E429" s="113"/>
      <c r="F429" s="136"/>
      <c r="G429" s="117"/>
      <c r="H429" s="117"/>
    </row>
    <row r="430" spans="2:8" ht="12.75" customHeight="1">
      <c r="B430" s="180"/>
      <c r="C430" s="181"/>
      <c r="D430" s="115"/>
      <c r="E430" s="113"/>
      <c r="F430" s="136"/>
      <c r="G430" s="117"/>
      <c r="H430" s="117"/>
    </row>
    <row r="431" spans="2:8" ht="12.75" customHeight="1">
      <c r="B431" s="180"/>
      <c r="C431" s="181"/>
      <c r="D431" s="115"/>
      <c r="E431" s="113"/>
      <c r="F431" s="136"/>
      <c r="G431" s="117"/>
      <c r="H431" s="117"/>
    </row>
    <row r="432" spans="2:8" ht="12.75" customHeight="1">
      <c r="B432" s="180"/>
      <c r="C432" s="181"/>
      <c r="D432" s="115"/>
      <c r="E432" s="113"/>
      <c r="F432" s="136"/>
      <c r="G432" s="117"/>
      <c r="H432" s="117"/>
    </row>
    <row r="433" spans="2:8" ht="12.75" customHeight="1">
      <c r="B433" s="180"/>
      <c r="C433" s="181"/>
      <c r="D433" s="115"/>
      <c r="E433" s="113"/>
      <c r="F433" s="136"/>
      <c r="G433" s="117"/>
      <c r="H433" s="117"/>
    </row>
    <row r="434" spans="2:8" ht="12.75" customHeight="1">
      <c r="B434" s="180"/>
      <c r="C434" s="181"/>
      <c r="D434" s="115"/>
      <c r="E434" s="113"/>
      <c r="F434" s="136"/>
      <c r="G434" s="117"/>
      <c r="H434" s="117"/>
    </row>
    <row r="435" spans="2:8" ht="12.75" customHeight="1">
      <c r="B435" s="180"/>
      <c r="C435" s="181"/>
      <c r="D435" s="115"/>
      <c r="E435" s="113"/>
      <c r="F435" s="136"/>
      <c r="G435" s="117"/>
      <c r="H435" s="117"/>
    </row>
    <row r="436" spans="2:8" ht="12.75" customHeight="1">
      <c r="B436" s="180"/>
      <c r="C436" s="181"/>
      <c r="D436" s="115"/>
      <c r="E436" s="113"/>
      <c r="F436" s="136"/>
      <c r="G436" s="117"/>
      <c r="H436" s="117"/>
    </row>
    <row r="437" spans="2:8" ht="12.75" customHeight="1">
      <c r="B437" s="180"/>
      <c r="C437" s="181"/>
      <c r="D437" s="115"/>
      <c r="E437" s="113"/>
      <c r="F437" s="136"/>
      <c r="G437" s="117"/>
      <c r="H437" s="117"/>
    </row>
    <row r="438" spans="2:8" ht="12.75" customHeight="1">
      <c r="B438" s="180"/>
      <c r="C438" s="181"/>
      <c r="D438" s="115"/>
      <c r="E438" s="113"/>
      <c r="F438" s="136"/>
      <c r="G438" s="117"/>
      <c r="H438" s="117"/>
    </row>
    <row r="439" spans="2:8" ht="12.75" customHeight="1">
      <c r="B439" s="180"/>
      <c r="C439" s="181"/>
      <c r="D439" s="115"/>
      <c r="E439" s="113"/>
      <c r="F439" s="136"/>
      <c r="G439" s="117"/>
      <c r="H439" s="117"/>
    </row>
    <row r="440" spans="2:8" ht="12.75" customHeight="1">
      <c r="B440" s="180"/>
      <c r="C440" s="181"/>
      <c r="D440" s="115"/>
      <c r="E440" s="113"/>
      <c r="F440" s="136"/>
      <c r="G440" s="117"/>
      <c r="H440" s="117"/>
    </row>
    <row r="441" spans="2:8" ht="12.75" customHeight="1">
      <c r="B441" s="180"/>
      <c r="C441" s="181"/>
      <c r="D441" s="115"/>
      <c r="E441" s="113"/>
      <c r="F441" s="136"/>
      <c r="G441" s="117"/>
      <c r="H441" s="117"/>
    </row>
    <row r="442" spans="2:8" ht="12.75" customHeight="1">
      <c r="B442" s="180"/>
      <c r="C442" s="181"/>
      <c r="D442" s="115"/>
      <c r="E442" s="113"/>
      <c r="F442" s="136"/>
      <c r="G442" s="117"/>
      <c r="H442" s="117"/>
    </row>
    <row r="443" spans="2:8" ht="12.75" customHeight="1">
      <c r="B443" s="180"/>
      <c r="C443" s="181"/>
      <c r="D443" s="115"/>
      <c r="E443" s="113"/>
      <c r="F443" s="136"/>
      <c r="G443" s="117"/>
      <c r="H443" s="117"/>
    </row>
    <row r="444" spans="2:8" ht="12.75" customHeight="1">
      <c r="B444" s="180"/>
      <c r="C444" s="181"/>
      <c r="D444" s="115"/>
      <c r="E444" s="113"/>
      <c r="F444" s="136"/>
      <c r="G444" s="117"/>
      <c r="H444" s="117"/>
    </row>
    <row r="445" spans="2:8" ht="12.75" customHeight="1">
      <c r="B445" s="180"/>
      <c r="C445" s="181"/>
      <c r="D445" s="115"/>
      <c r="E445" s="113"/>
      <c r="F445" s="136"/>
      <c r="G445" s="117"/>
      <c r="H445" s="117"/>
    </row>
    <row r="446" spans="2:8" ht="12.75" customHeight="1">
      <c r="B446" s="180"/>
      <c r="C446" s="181"/>
      <c r="D446" s="115"/>
      <c r="E446" s="113"/>
      <c r="F446" s="136"/>
      <c r="G446" s="117"/>
      <c r="H446" s="117"/>
    </row>
    <row r="447" spans="2:8" ht="12.75" customHeight="1">
      <c r="B447" s="180"/>
      <c r="C447" s="181"/>
      <c r="D447" s="115"/>
      <c r="E447" s="113"/>
      <c r="F447" s="136"/>
      <c r="G447" s="117"/>
      <c r="H447" s="117"/>
    </row>
    <row r="448" spans="2:8" ht="12.75" customHeight="1">
      <c r="B448" s="180"/>
      <c r="C448" s="181"/>
      <c r="D448" s="115"/>
      <c r="E448" s="113"/>
      <c r="F448" s="136"/>
      <c r="G448" s="117"/>
      <c r="H448" s="117"/>
    </row>
    <row r="449" spans="2:8" ht="12.75" customHeight="1">
      <c r="B449" s="180"/>
      <c r="C449" s="181"/>
      <c r="D449" s="115"/>
      <c r="E449" s="113"/>
      <c r="F449" s="136"/>
      <c r="G449" s="117"/>
      <c r="H449" s="117"/>
    </row>
    <row r="450" spans="2:8" ht="12.75" customHeight="1">
      <c r="B450" s="180"/>
      <c r="C450" s="181"/>
      <c r="D450" s="115"/>
      <c r="E450" s="113"/>
      <c r="F450" s="136"/>
      <c r="G450" s="117"/>
      <c r="H450" s="117"/>
    </row>
    <row r="451" spans="2:8" ht="12.75" customHeight="1">
      <c r="B451" s="180"/>
      <c r="C451" s="181"/>
      <c r="D451" s="115"/>
      <c r="E451" s="113"/>
      <c r="F451" s="136"/>
      <c r="G451" s="117"/>
      <c r="H451" s="117"/>
    </row>
    <row r="452" spans="1:8" ht="12.75" customHeight="1">
      <c r="A452" s="15" t="s">
        <v>317</v>
      </c>
      <c r="B452" s="14" t="s">
        <v>318</v>
      </c>
      <c r="C452" s="5"/>
      <c r="D452" s="5"/>
      <c r="E452" s="5"/>
      <c r="F452" s="6"/>
      <c r="G452" s="15" t="s">
        <v>323</v>
      </c>
      <c r="H452" s="15"/>
    </row>
    <row r="453" spans="1:8" ht="12.75" customHeight="1">
      <c r="A453" s="5"/>
      <c r="B453" s="37" t="s">
        <v>364</v>
      </c>
      <c r="C453" s="5" t="s">
        <v>320</v>
      </c>
      <c r="D453" s="5" t="s">
        <v>321</v>
      </c>
      <c r="E453" s="23" t="s">
        <v>322</v>
      </c>
      <c r="F453" s="6" t="s">
        <v>325</v>
      </c>
      <c r="G453" s="6" t="s">
        <v>324</v>
      </c>
      <c r="H453" s="6" t="s">
        <v>325</v>
      </c>
    </row>
    <row r="454" spans="1:8" ht="12.75">
      <c r="A454" s="5"/>
      <c r="B454" s="7" t="s">
        <v>140</v>
      </c>
      <c r="C454" s="8" t="s">
        <v>1</v>
      </c>
      <c r="D454" s="9">
        <v>1</v>
      </c>
      <c r="E454" s="24"/>
      <c r="F454" s="17">
        <f>D454*E454</f>
        <v>0</v>
      </c>
      <c r="G454" s="20"/>
      <c r="H454" s="22">
        <f>E454*G454</f>
        <v>0</v>
      </c>
    </row>
    <row r="455" spans="1:8" ht="12.75">
      <c r="A455" s="5"/>
      <c r="B455" s="49" t="s">
        <v>141</v>
      </c>
      <c r="C455" s="8" t="s">
        <v>1</v>
      </c>
      <c r="D455" s="9">
        <v>4</v>
      </c>
      <c r="E455" s="24"/>
      <c r="F455" s="17">
        <f>D455*E455</f>
        <v>0</v>
      </c>
      <c r="G455" s="20"/>
      <c r="H455" s="22">
        <f>E455*G455</f>
        <v>0</v>
      </c>
    </row>
    <row r="456" spans="1:8" ht="12.75">
      <c r="A456" s="5"/>
      <c r="B456" s="49" t="s">
        <v>142</v>
      </c>
      <c r="C456" s="8" t="s">
        <v>1</v>
      </c>
      <c r="D456" s="9">
        <v>1</v>
      </c>
      <c r="E456" s="24">
        <v>50000</v>
      </c>
      <c r="F456" s="17">
        <f>D456*E456</f>
        <v>50000</v>
      </c>
      <c r="G456" s="20"/>
      <c r="H456" s="22">
        <f>E456*G456</f>
        <v>0</v>
      </c>
    </row>
    <row r="457" spans="1:8" ht="12.75">
      <c r="A457" s="5"/>
      <c r="B457" s="49" t="s">
        <v>143</v>
      </c>
      <c r="C457" s="8" t="s">
        <v>1</v>
      </c>
      <c r="D457" s="9">
        <v>3</v>
      </c>
      <c r="E457" s="24">
        <v>30000</v>
      </c>
      <c r="F457" s="17">
        <f>D457*E457</f>
        <v>90000</v>
      </c>
      <c r="G457" s="20"/>
      <c r="H457" s="22">
        <f>E457*G457</f>
        <v>0</v>
      </c>
    </row>
    <row r="458" spans="1:8" ht="12.75">
      <c r="A458" s="5"/>
      <c r="B458" s="37" t="s">
        <v>365</v>
      </c>
      <c r="C458" s="8"/>
      <c r="D458" s="9"/>
      <c r="E458" s="24"/>
      <c r="F458" s="39">
        <f>SUM(F454:F457)</f>
        <v>140000</v>
      </c>
      <c r="G458" s="39"/>
      <c r="H458" s="39">
        <f>SUM(H454:H457)</f>
        <v>0</v>
      </c>
    </row>
    <row r="459" spans="1:8" ht="12.75">
      <c r="A459" s="5" t="s">
        <v>317</v>
      </c>
      <c r="B459" s="14" t="s">
        <v>318</v>
      </c>
      <c r="C459" s="5"/>
      <c r="D459" s="5"/>
      <c r="E459" s="5"/>
      <c r="F459" s="6"/>
      <c r="G459" s="15" t="s">
        <v>323</v>
      </c>
      <c r="H459" s="15"/>
    </row>
    <row r="460" spans="1:8" ht="22.5">
      <c r="A460" s="5"/>
      <c r="B460" s="37" t="s">
        <v>364</v>
      </c>
      <c r="C460" s="5" t="s">
        <v>320</v>
      </c>
      <c r="D460" s="5" t="s">
        <v>321</v>
      </c>
      <c r="E460" s="23" t="s">
        <v>322</v>
      </c>
      <c r="F460" s="6" t="s">
        <v>325</v>
      </c>
      <c r="G460" s="6" t="s">
        <v>324</v>
      </c>
      <c r="H460" s="6" t="s">
        <v>325</v>
      </c>
    </row>
    <row r="461" spans="1:8" ht="12.75">
      <c r="A461" s="5"/>
      <c r="B461" s="49" t="s">
        <v>144</v>
      </c>
      <c r="C461" s="8" t="s">
        <v>1</v>
      </c>
      <c r="D461" s="9">
        <v>1</v>
      </c>
      <c r="E461" s="24"/>
      <c r="F461" s="17">
        <f>D461*E461</f>
        <v>0</v>
      </c>
      <c r="G461" s="20"/>
      <c r="H461" s="22">
        <f>E461*G461</f>
        <v>0</v>
      </c>
    </row>
    <row r="462" spans="1:8" ht="12.75">
      <c r="A462" s="5"/>
      <c r="B462" s="49" t="s">
        <v>145</v>
      </c>
      <c r="C462" s="8" t="s">
        <v>1</v>
      </c>
      <c r="D462" s="9">
        <v>2</v>
      </c>
      <c r="E462" s="24"/>
      <c r="F462" s="17">
        <f>D462*E462</f>
        <v>0</v>
      </c>
      <c r="G462" s="20"/>
      <c r="H462" s="22">
        <f>E462*G462</f>
        <v>0</v>
      </c>
    </row>
    <row r="463" spans="1:8" ht="12.75">
      <c r="A463" s="5"/>
      <c r="B463" s="49" t="s">
        <v>146</v>
      </c>
      <c r="C463" s="8" t="s">
        <v>1</v>
      </c>
      <c r="D463" s="9">
        <v>4</v>
      </c>
      <c r="E463" s="24"/>
      <c r="F463" s="17">
        <f>D463*E463</f>
        <v>0</v>
      </c>
      <c r="G463" s="20"/>
      <c r="H463" s="22">
        <f>E463*G463</f>
        <v>0</v>
      </c>
    </row>
    <row r="464" spans="1:8" ht="12.75">
      <c r="A464" s="5"/>
      <c r="B464" s="49" t="s">
        <v>147</v>
      </c>
      <c r="C464" s="5"/>
      <c r="D464" s="5"/>
      <c r="E464" s="24"/>
      <c r="F464" s="17">
        <f>D464*E464</f>
        <v>0</v>
      </c>
      <c r="G464" s="20"/>
      <c r="H464" s="22">
        <f>E464*G464</f>
        <v>0</v>
      </c>
    </row>
    <row r="465" spans="1:8" ht="12.75">
      <c r="A465" s="5"/>
      <c r="B465" s="76" t="s">
        <v>366</v>
      </c>
      <c r="C465" s="67"/>
      <c r="D465" s="67"/>
      <c r="E465" s="68"/>
      <c r="F465" s="75">
        <f>F458+F461+F462+F463+F464</f>
        <v>140000</v>
      </c>
      <c r="G465" s="69"/>
      <c r="H465" s="69">
        <f>H458+H461+H462+H463+H464</f>
        <v>0</v>
      </c>
    </row>
    <row r="466" spans="1:8" ht="12.75">
      <c r="A466" s="113"/>
      <c r="B466" s="136"/>
      <c r="C466" s="113"/>
      <c r="D466" s="113"/>
      <c r="E466" s="137"/>
      <c r="F466" s="138"/>
      <c r="G466" s="182"/>
      <c r="H466" s="182"/>
    </row>
    <row r="467" spans="1:8" ht="12.75">
      <c r="A467" s="113"/>
      <c r="B467" s="136"/>
      <c r="C467" s="113"/>
      <c r="D467" s="113"/>
      <c r="E467" s="137"/>
      <c r="F467" s="138"/>
      <c r="G467" s="182"/>
      <c r="H467" s="182"/>
    </row>
    <row r="468" spans="1:8" ht="12.75">
      <c r="A468" s="113"/>
      <c r="B468" s="136"/>
      <c r="C468" s="113"/>
      <c r="D468" s="113"/>
      <c r="E468" s="137"/>
      <c r="F468" s="138"/>
      <c r="G468" s="182"/>
      <c r="H468" s="182"/>
    </row>
    <row r="469" spans="1:8" ht="12.75">
      <c r="A469" s="113"/>
      <c r="B469" s="136"/>
      <c r="C469" s="113"/>
      <c r="D469" s="113"/>
      <c r="E469" s="137"/>
      <c r="F469" s="138"/>
      <c r="G469" s="182"/>
      <c r="H469" s="182"/>
    </row>
    <row r="470" spans="1:8" ht="12.75">
      <c r="A470" s="113"/>
      <c r="B470" s="136"/>
      <c r="C470" s="113"/>
      <c r="D470" s="113"/>
      <c r="E470" s="137"/>
      <c r="F470" s="138"/>
      <c r="G470" s="182"/>
      <c r="H470" s="182"/>
    </row>
    <row r="471" spans="1:8" ht="12.75">
      <c r="A471" s="113"/>
      <c r="B471" s="136"/>
      <c r="C471" s="113"/>
      <c r="D471" s="113"/>
      <c r="E471" s="137"/>
      <c r="F471" s="138"/>
      <c r="G471" s="182"/>
      <c r="H471" s="182"/>
    </row>
    <row r="472" spans="1:8" ht="12.75">
      <c r="A472" s="113"/>
      <c r="B472" s="136"/>
      <c r="C472" s="113"/>
      <c r="D472" s="113"/>
      <c r="E472" s="137"/>
      <c r="F472" s="138"/>
      <c r="G472" s="182"/>
      <c r="H472" s="182"/>
    </row>
    <row r="473" spans="1:8" ht="12.75">
      <c r="A473" s="113"/>
      <c r="B473" s="136"/>
      <c r="C473" s="113"/>
      <c r="D473" s="113"/>
      <c r="E473" s="137"/>
      <c r="F473" s="138"/>
      <c r="G473" s="182"/>
      <c r="H473" s="182"/>
    </row>
    <row r="474" spans="1:8" ht="12.75">
      <c r="A474" s="113"/>
      <c r="B474" s="136"/>
      <c r="C474" s="113"/>
      <c r="D474" s="113"/>
      <c r="E474" s="137"/>
      <c r="F474" s="138"/>
      <c r="G474" s="182"/>
      <c r="H474" s="182"/>
    </row>
    <row r="475" spans="1:8" ht="12.75">
      <c r="A475" s="113"/>
      <c r="B475" s="136"/>
      <c r="C475" s="113"/>
      <c r="D475" s="113"/>
      <c r="E475" s="137"/>
      <c r="F475" s="138"/>
      <c r="G475" s="182"/>
      <c r="H475" s="182"/>
    </row>
    <row r="476" spans="1:8" ht="12.75">
      <c r="A476" s="113"/>
      <c r="B476" s="136"/>
      <c r="C476" s="113"/>
      <c r="D476" s="113"/>
      <c r="E476" s="137"/>
      <c r="F476" s="138"/>
      <c r="G476" s="182"/>
      <c r="H476" s="182"/>
    </row>
    <row r="477" spans="1:8" ht="12.75">
      <c r="A477" s="113"/>
      <c r="B477" s="136"/>
      <c r="C477" s="113"/>
      <c r="D477" s="113"/>
      <c r="E477" s="137"/>
      <c r="F477" s="138"/>
      <c r="G477" s="182"/>
      <c r="H477" s="182"/>
    </row>
    <row r="478" spans="1:8" ht="12.75">
      <c r="A478" s="113"/>
      <c r="B478" s="136"/>
      <c r="C478" s="113"/>
      <c r="D478" s="113"/>
      <c r="E478" s="137"/>
      <c r="F478" s="138"/>
      <c r="G478" s="182"/>
      <c r="H478" s="182"/>
    </row>
    <row r="479" spans="1:8" ht="12.75">
      <c r="A479" s="113"/>
      <c r="B479" s="136"/>
      <c r="C479" s="113"/>
      <c r="D479" s="113"/>
      <c r="E479" s="137"/>
      <c r="F479" s="138"/>
      <c r="G479" s="182"/>
      <c r="H479" s="182"/>
    </row>
    <row r="480" spans="1:8" ht="12.75">
      <c r="A480" s="113"/>
      <c r="B480" s="136"/>
      <c r="C480" s="113"/>
      <c r="D480" s="113"/>
      <c r="E480" s="137"/>
      <c r="F480" s="138"/>
      <c r="G480" s="182"/>
      <c r="H480" s="182"/>
    </row>
    <row r="481" spans="1:8" ht="12.75">
      <c r="A481" s="113"/>
      <c r="B481" s="136"/>
      <c r="C481" s="113"/>
      <c r="D481" s="113"/>
      <c r="E481" s="137"/>
      <c r="F481" s="138"/>
      <c r="G481" s="182"/>
      <c r="H481" s="182"/>
    </row>
    <row r="482" spans="1:8" ht="12.75">
      <c r="A482" s="113"/>
      <c r="B482" s="136"/>
      <c r="C482" s="113"/>
      <c r="D482" s="113"/>
      <c r="E482" s="137"/>
      <c r="F482" s="138"/>
      <c r="G482" s="182"/>
      <c r="H482" s="182"/>
    </row>
    <row r="483" spans="1:8" ht="12.75">
      <c r="A483" s="113"/>
      <c r="B483" s="136"/>
      <c r="C483" s="113"/>
      <c r="D483" s="113"/>
      <c r="E483" s="137"/>
      <c r="F483" s="138"/>
      <c r="G483" s="182"/>
      <c r="H483" s="182"/>
    </row>
    <row r="484" spans="1:8" ht="12.75">
      <c r="A484" s="113"/>
      <c r="B484" s="136"/>
      <c r="C484" s="113"/>
      <c r="D484" s="113"/>
      <c r="E484" s="137"/>
      <c r="F484" s="138"/>
      <c r="G484" s="182"/>
      <c r="H484" s="182"/>
    </row>
    <row r="485" spans="1:8" ht="12.75">
      <c r="A485" s="113"/>
      <c r="B485" s="136"/>
      <c r="C485" s="113"/>
      <c r="D485" s="113"/>
      <c r="E485" s="137"/>
      <c r="F485" s="138"/>
      <c r="G485" s="182"/>
      <c r="H485" s="182"/>
    </row>
    <row r="486" spans="1:8" ht="12.75">
      <c r="A486" s="113"/>
      <c r="B486" s="136"/>
      <c r="C486" s="113"/>
      <c r="D486" s="113"/>
      <c r="E486" s="137"/>
      <c r="F486" s="138"/>
      <c r="G486" s="182"/>
      <c r="H486" s="182"/>
    </row>
    <row r="487" spans="1:8" ht="12.75">
      <c r="A487" s="113"/>
      <c r="B487" s="136"/>
      <c r="C487" s="113"/>
      <c r="D487" s="113"/>
      <c r="E487" s="137"/>
      <c r="F487" s="138"/>
      <c r="G487" s="182"/>
      <c r="H487" s="182"/>
    </row>
    <row r="488" spans="1:8" ht="12.75">
      <c r="A488" s="113"/>
      <c r="B488" s="136"/>
      <c r="C488" s="113"/>
      <c r="D488" s="113"/>
      <c r="E488" s="137"/>
      <c r="F488" s="138"/>
      <c r="G488" s="182"/>
      <c r="H488" s="182"/>
    </row>
    <row r="489" spans="1:8" ht="12.75">
      <c r="A489" s="113"/>
      <c r="B489" s="136"/>
      <c r="C489" s="113"/>
      <c r="D489" s="113"/>
      <c r="E489" s="137"/>
      <c r="F489" s="138"/>
      <c r="G489" s="182"/>
      <c r="H489" s="182"/>
    </row>
    <row r="490" spans="1:8" ht="12.75">
      <c r="A490" s="113"/>
      <c r="B490" s="136"/>
      <c r="C490" s="113"/>
      <c r="D490" s="113"/>
      <c r="E490" s="137"/>
      <c r="F490" s="138"/>
      <c r="G490" s="182"/>
      <c r="H490" s="182"/>
    </row>
    <row r="491" spans="1:8" ht="12.75">
      <c r="A491" s="113"/>
      <c r="B491" s="136"/>
      <c r="C491" s="113"/>
      <c r="D491" s="113"/>
      <c r="E491" s="137"/>
      <c r="F491" s="138"/>
      <c r="G491" s="182"/>
      <c r="H491" s="182"/>
    </row>
    <row r="492" spans="1:8" ht="12.75">
      <c r="A492" s="113"/>
      <c r="B492" s="136"/>
      <c r="C492" s="113"/>
      <c r="D492" s="113"/>
      <c r="E492" s="137"/>
      <c r="F492" s="138"/>
      <c r="G492" s="182"/>
      <c r="H492" s="182"/>
    </row>
    <row r="493" spans="1:8" ht="12.75">
      <c r="A493" s="113"/>
      <c r="B493" s="136"/>
      <c r="C493" s="113"/>
      <c r="D493" s="113"/>
      <c r="E493" s="137"/>
      <c r="F493" s="138"/>
      <c r="G493" s="182"/>
      <c r="H493" s="182"/>
    </row>
    <row r="494" spans="1:8" ht="12.75">
      <c r="A494" s="113"/>
      <c r="B494" s="136"/>
      <c r="C494" s="113"/>
      <c r="D494" s="113"/>
      <c r="E494" s="137"/>
      <c r="F494" s="138"/>
      <c r="G494" s="182"/>
      <c r="H494" s="182"/>
    </row>
    <row r="495" spans="1:8" ht="12.75">
      <c r="A495" s="113"/>
      <c r="B495" s="136"/>
      <c r="C495" s="113"/>
      <c r="D495" s="113"/>
      <c r="E495" s="137"/>
      <c r="F495" s="138"/>
      <c r="G495" s="182"/>
      <c r="H495" s="182"/>
    </row>
    <row r="496" spans="1:8" ht="12.75">
      <c r="A496" s="113"/>
      <c r="B496" s="136"/>
      <c r="C496" s="113"/>
      <c r="D496" s="113"/>
      <c r="E496" s="137"/>
      <c r="F496" s="138"/>
      <c r="G496" s="182"/>
      <c r="H496" s="182"/>
    </row>
    <row r="497" spans="1:8" ht="12.75">
      <c r="A497" s="113"/>
      <c r="B497" s="136"/>
      <c r="C497" s="113"/>
      <c r="D497" s="113"/>
      <c r="E497" s="137"/>
      <c r="F497" s="138"/>
      <c r="G497" s="182"/>
      <c r="H497" s="182"/>
    </row>
    <row r="498" spans="1:8" ht="12.75">
      <c r="A498" s="113"/>
      <c r="B498" s="136"/>
      <c r="C498" s="113"/>
      <c r="D498" s="113"/>
      <c r="E498" s="137"/>
      <c r="F498" s="138"/>
      <c r="G498" s="182"/>
      <c r="H498" s="182"/>
    </row>
    <row r="499" spans="1:8" ht="12.75">
      <c r="A499" s="113"/>
      <c r="B499" s="136"/>
      <c r="C499" s="113"/>
      <c r="D499" s="113"/>
      <c r="E499" s="137"/>
      <c r="F499" s="138"/>
      <c r="G499" s="182"/>
      <c r="H499" s="182"/>
    </row>
    <row r="500" spans="1:8" ht="12.75">
      <c r="A500" s="113"/>
      <c r="B500" s="136"/>
      <c r="C500" s="113"/>
      <c r="D500" s="113"/>
      <c r="E500" s="137"/>
      <c r="F500" s="138"/>
      <c r="G500" s="182"/>
      <c r="H500" s="182"/>
    </row>
    <row r="501" spans="1:8" ht="12.75">
      <c r="A501" s="113"/>
      <c r="B501" s="136"/>
      <c r="C501" s="113"/>
      <c r="D501" s="113"/>
      <c r="E501" s="137"/>
      <c r="F501" s="138"/>
      <c r="G501" s="182"/>
      <c r="H501" s="182"/>
    </row>
    <row r="502" spans="1:8" ht="12.75">
      <c r="A502" s="113"/>
      <c r="B502" s="136"/>
      <c r="C502" s="113"/>
      <c r="D502" s="113"/>
      <c r="E502" s="137"/>
      <c r="F502" s="138"/>
      <c r="G502" s="182"/>
      <c r="H502" s="182"/>
    </row>
    <row r="503" spans="1:8" ht="12.75">
      <c r="A503" s="113"/>
      <c r="B503" s="136"/>
      <c r="C503" s="113"/>
      <c r="D503" s="113"/>
      <c r="E503" s="137"/>
      <c r="F503" s="138"/>
      <c r="G503" s="182"/>
      <c r="H503" s="182"/>
    </row>
    <row r="504" spans="1:8" ht="12.75">
      <c r="A504" s="113"/>
      <c r="B504" s="136"/>
      <c r="C504" s="113"/>
      <c r="D504" s="113"/>
      <c r="E504" s="137"/>
      <c r="F504" s="138"/>
      <c r="G504" s="182"/>
      <c r="H504" s="182"/>
    </row>
    <row r="505" spans="1:8" ht="12.75">
      <c r="A505" s="113"/>
      <c r="B505" s="136"/>
      <c r="C505" s="113"/>
      <c r="D505" s="113"/>
      <c r="E505" s="137"/>
      <c r="F505" s="138"/>
      <c r="G505" s="182"/>
      <c r="H505" s="182"/>
    </row>
    <row r="506" spans="1:8" ht="12.75">
      <c r="A506" s="113"/>
      <c r="B506" s="136"/>
      <c r="C506" s="113"/>
      <c r="D506" s="113"/>
      <c r="E506" s="137"/>
      <c r="F506" s="138"/>
      <c r="G506" s="182"/>
      <c r="H506" s="182"/>
    </row>
    <row r="507" spans="1:8" ht="12.75">
      <c r="A507" s="113"/>
      <c r="B507" s="136"/>
      <c r="C507" s="113"/>
      <c r="D507" s="113"/>
      <c r="E507" s="137"/>
      <c r="F507" s="138"/>
      <c r="G507" s="182"/>
      <c r="H507" s="182"/>
    </row>
    <row r="508" spans="1:8" ht="12.75">
      <c r="A508" s="113"/>
      <c r="B508" s="136"/>
      <c r="C508" s="113"/>
      <c r="D508" s="113"/>
      <c r="E508" s="137"/>
      <c r="F508" s="138"/>
      <c r="G508" s="182"/>
      <c r="H508" s="182"/>
    </row>
    <row r="509" spans="1:8" ht="12.75">
      <c r="A509" s="113"/>
      <c r="B509" s="136"/>
      <c r="C509" s="113"/>
      <c r="D509" s="113"/>
      <c r="E509" s="137"/>
      <c r="F509" s="138"/>
      <c r="G509" s="182"/>
      <c r="H509" s="182"/>
    </row>
    <row r="510" spans="1:8" ht="12.75">
      <c r="A510" s="113"/>
      <c r="B510" s="136"/>
      <c r="C510" s="113"/>
      <c r="D510" s="113"/>
      <c r="E510" s="137"/>
      <c r="F510" s="138"/>
      <c r="G510" s="182"/>
      <c r="H510" s="182"/>
    </row>
    <row r="511" spans="1:8" ht="12.75">
      <c r="A511" s="15" t="s">
        <v>317</v>
      </c>
      <c r="B511" s="14" t="s">
        <v>318</v>
      </c>
      <c r="C511" s="5"/>
      <c r="D511" s="5"/>
      <c r="E511" s="5"/>
      <c r="F511" s="6"/>
      <c r="G511" s="15" t="s">
        <v>323</v>
      </c>
      <c r="H511" s="15"/>
    </row>
    <row r="512" spans="1:8" ht="22.5">
      <c r="A512" s="5"/>
      <c r="B512" s="10" t="s">
        <v>367</v>
      </c>
      <c r="C512" s="5" t="s">
        <v>320</v>
      </c>
      <c r="D512" s="5" t="s">
        <v>321</v>
      </c>
      <c r="E512" s="23" t="s">
        <v>322</v>
      </c>
      <c r="F512" s="6" t="s">
        <v>325</v>
      </c>
      <c r="G512" s="6" t="s">
        <v>324</v>
      </c>
      <c r="H512" s="6" t="s">
        <v>325</v>
      </c>
    </row>
    <row r="513" spans="1:8" ht="12.75">
      <c r="A513" s="5"/>
      <c r="B513" s="49" t="s">
        <v>148</v>
      </c>
      <c r="C513" s="8" t="s">
        <v>1</v>
      </c>
      <c r="D513" s="9">
        <v>1</v>
      </c>
      <c r="E513" s="24">
        <v>50000</v>
      </c>
      <c r="F513" s="17">
        <f>D513*E513</f>
        <v>50000</v>
      </c>
      <c r="G513" s="20"/>
      <c r="H513" s="22">
        <f>E513*G513</f>
        <v>0</v>
      </c>
    </row>
    <row r="514" spans="1:8" ht="12.75">
      <c r="A514" s="5"/>
      <c r="B514" s="49" t="s">
        <v>149</v>
      </c>
      <c r="C514" s="8" t="s">
        <v>1</v>
      </c>
      <c r="D514" s="9">
        <v>2</v>
      </c>
      <c r="E514" s="24">
        <v>80000</v>
      </c>
      <c r="F514" s="17">
        <f>D514*E514</f>
        <v>160000</v>
      </c>
      <c r="G514" s="20"/>
      <c r="H514" s="22">
        <f>E514*G514</f>
        <v>0</v>
      </c>
    </row>
    <row r="515" spans="1:8" ht="12.75">
      <c r="A515" s="5"/>
      <c r="B515" s="49" t="s">
        <v>150</v>
      </c>
      <c r="C515" s="8" t="s">
        <v>1</v>
      </c>
      <c r="D515" s="9">
        <v>8</v>
      </c>
      <c r="E515" s="21">
        <v>350000</v>
      </c>
      <c r="F515" s="17">
        <f>D515*E515</f>
        <v>2800000</v>
      </c>
      <c r="G515" s="20">
        <v>1</v>
      </c>
      <c r="H515" s="22">
        <f>E515*G515</f>
        <v>350000</v>
      </c>
    </row>
    <row r="516" spans="1:8" ht="12.75">
      <c r="A516" s="5"/>
      <c r="B516" s="49" t="s">
        <v>151</v>
      </c>
      <c r="C516" s="8" t="s">
        <v>1</v>
      </c>
      <c r="D516" s="9">
        <v>8</v>
      </c>
      <c r="E516" s="24">
        <v>20000</v>
      </c>
      <c r="F516" s="17">
        <f>D516*E516</f>
        <v>160000</v>
      </c>
      <c r="G516" s="20"/>
      <c r="H516" s="22">
        <f>E516*G516</f>
        <v>0</v>
      </c>
    </row>
    <row r="517" spans="1:8" ht="12.75">
      <c r="A517" s="5"/>
      <c r="B517" s="49" t="s">
        <v>152</v>
      </c>
      <c r="C517" s="8" t="s">
        <v>1</v>
      </c>
      <c r="D517" s="9">
        <v>9</v>
      </c>
      <c r="E517" s="21">
        <v>26500</v>
      </c>
      <c r="F517" s="17">
        <f>D517*E517</f>
        <v>238500</v>
      </c>
      <c r="G517" s="20">
        <v>2</v>
      </c>
      <c r="H517" s="22">
        <f>E517*G517</f>
        <v>53000</v>
      </c>
    </row>
    <row r="518" spans="1:8" ht="12.75">
      <c r="A518" s="5"/>
      <c r="B518" s="49" t="s">
        <v>153</v>
      </c>
      <c r="C518" s="8" t="s">
        <v>1</v>
      </c>
      <c r="D518" s="9">
        <v>8</v>
      </c>
      <c r="E518" s="24"/>
      <c r="F518" s="17">
        <f aca="true" t="shared" si="12" ref="F518:F604">D518*E518</f>
        <v>0</v>
      </c>
      <c r="G518" s="20"/>
      <c r="H518" s="22">
        <f aca="true" t="shared" si="13" ref="H518:H604">E518*G518</f>
        <v>0</v>
      </c>
    </row>
    <row r="519" spans="1:8" ht="12.75">
      <c r="A519" s="5"/>
      <c r="B519" s="49" t="s">
        <v>154</v>
      </c>
      <c r="C519" s="8" t="s">
        <v>1</v>
      </c>
      <c r="D519" s="9">
        <v>8</v>
      </c>
      <c r="E519" s="24">
        <v>30000</v>
      </c>
      <c r="F519" s="17">
        <f t="shared" si="12"/>
        <v>240000</v>
      </c>
      <c r="G519" s="20"/>
      <c r="H519" s="22">
        <f t="shared" si="13"/>
        <v>0</v>
      </c>
    </row>
    <row r="520" spans="1:8" ht="12.75">
      <c r="A520" s="5"/>
      <c r="B520" s="49" t="s">
        <v>155</v>
      </c>
      <c r="C520" s="8" t="s">
        <v>1</v>
      </c>
      <c r="D520" s="9">
        <v>2</v>
      </c>
      <c r="E520" s="24">
        <v>26500</v>
      </c>
      <c r="F520" s="17">
        <f t="shared" si="12"/>
        <v>53000</v>
      </c>
      <c r="G520" s="20"/>
      <c r="H520" s="22">
        <f t="shared" si="13"/>
        <v>0</v>
      </c>
    </row>
    <row r="521" spans="1:8" ht="12.75">
      <c r="A521" s="5"/>
      <c r="B521" s="49" t="s">
        <v>156</v>
      </c>
      <c r="C521" s="5"/>
      <c r="D521" s="5"/>
      <c r="E521" s="24"/>
      <c r="F521" s="17">
        <f t="shared" si="12"/>
        <v>0</v>
      </c>
      <c r="G521" s="20"/>
      <c r="H521" s="22">
        <f t="shared" si="13"/>
        <v>0</v>
      </c>
    </row>
    <row r="522" spans="1:8" ht="12.75">
      <c r="A522" s="5"/>
      <c r="B522" s="49" t="s">
        <v>157</v>
      </c>
      <c r="C522" s="8" t="s">
        <v>1</v>
      </c>
      <c r="D522" s="9">
        <v>9</v>
      </c>
      <c r="E522" s="21">
        <v>1300000</v>
      </c>
      <c r="F522" s="17">
        <f t="shared" si="12"/>
        <v>11700000</v>
      </c>
      <c r="G522" s="20">
        <v>9</v>
      </c>
      <c r="H522" s="22">
        <f t="shared" si="13"/>
        <v>11700000</v>
      </c>
    </row>
    <row r="523" spans="1:8" ht="12.75">
      <c r="A523" s="5"/>
      <c r="B523" s="49" t="s">
        <v>158</v>
      </c>
      <c r="C523" s="5"/>
      <c r="D523" s="5"/>
      <c r="E523" s="24"/>
      <c r="F523" s="17">
        <f t="shared" si="12"/>
        <v>0</v>
      </c>
      <c r="G523" s="20"/>
      <c r="H523" s="22">
        <f t="shared" si="13"/>
        <v>0</v>
      </c>
    </row>
    <row r="524" spans="1:8" ht="12.75">
      <c r="A524" s="5"/>
      <c r="B524" s="49" t="s">
        <v>159</v>
      </c>
      <c r="C524" s="8" t="s">
        <v>1</v>
      </c>
      <c r="D524" s="9">
        <v>5</v>
      </c>
      <c r="E524" s="24"/>
      <c r="F524" s="17">
        <f t="shared" si="12"/>
        <v>0</v>
      </c>
      <c r="G524" s="20"/>
      <c r="H524" s="22">
        <f t="shared" si="13"/>
        <v>0</v>
      </c>
    </row>
    <row r="525" spans="1:8" ht="25.5">
      <c r="A525" s="5"/>
      <c r="B525" s="50" t="s">
        <v>160</v>
      </c>
      <c r="C525" s="5"/>
      <c r="D525" s="9">
        <v>2</v>
      </c>
      <c r="E525" s="24">
        <v>8800</v>
      </c>
      <c r="F525" s="17">
        <f t="shared" si="12"/>
        <v>17600</v>
      </c>
      <c r="G525" s="20"/>
      <c r="H525" s="22">
        <f t="shared" si="13"/>
        <v>0</v>
      </c>
    </row>
    <row r="526" spans="1:8" ht="12.75">
      <c r="A526" s="5"/>
      <c r="B526" s="49" t="s">
        <v>161</v>
      </c>
      <c r="C526" s="8" t="s">
        <v>1</v>
      </c>
      <c r="D526" s="9">
        <v>4</v>
      </c>
      <c r="E526" s="24">
        <v>1600</v>
      </c>
      <c r="F526" s="17">
        <f t="shared" si="12"/>
        <v>6400</v>
      </c>
      <c r="G526" s="20"/>
      <c r="H526" s="22">
        <f t="shared" si="13"/>
        <v>0</v>
      </c>
    </row>
    <row r="527" spans="1:8" ht="12.75">
      <c r="A527" s="5"/>
      <c r="B527" s="49" t="s">
        <v>162</v>
      </c>
      <c r="C527" s="8" t="s">
        <v>1</v>
      </c>
      <c r="D527" s="9">
        <v>120</v>
      </c>
      <c r="E527" s="24"/>
      <c r="F527" s="17">
        <f t="shared" si="12"/>
        <v>0</v>
      </c>
      <c r="G527" s="20"/>
      <c r="H527" s="22">
        <f t="shared" si="13"/>
        <v>0</v>
      </c>
    </row>
    <row r="528" spans="1:8" ht="12.75">
      <c r="A528" s="5"/>
      <c r="B528" s="49" t="s">
        <v>163</v>
      </c>
      <c r="C528" s="8" t="s">
        <v>1</v>
      </c>
      <c r="D528" s="9">
        <v>120</v>
      </c>
      <c r="E528" s="24"/>
      <c r="F528" s="17">
        <f t="shared" si="12"/>
        <v>0</v>
      </c>
      <c r="G528" s="20"/>
      <c r="H528" s="22">
        <f t="shared" si="13"/>
        <v>0</v>
      </c>
    </row>
    <row r="529" spans="1:8" ht="12.75">
      <c r="A529" s="5"/>
      <c r="B529" s="49" t="s">
        <v>164</v>
      </c>
      <c r="C529" s="8" t="s">
        <v>1</v>
      </c>
      <c r="D529" s="9">
        <v>3</v>
      </c>
      <c r="E529" s="24"/>
      <c r="F529" s="17">
        <f t="shared" si="12"/>
        <v>0</v>
      </c>
      <c r="G529" s="20"/>
      <c r="H529" s="22">
        <f t="shared" si="13"/>
        <v>0</v>
      </c>
    </row>
    <row r="530" spans="1:8" ht="12.75">
      <c r="A530" s="5"/>
      <c r="B530" s="49" t="s">
        <v>165</v>
      </c>
      <c r="C530" s="8" t="s">
        <v>166</v>
      </c>
      <c r="D530" s="9">
        <v>2</v>
      </c>
      <c r="E530" s="24"/>
      <c r="F530" s="17">
        <f t="shared" si="12"/>
        <v>0</v>
      </c>
      <c r="G530" s="20"/>
      <c r="H530" s="22">
        <f t="shared" si="13"/>
        <v>0</v>
      </c>
    </row>
    <row r="531" spans="1:8" ht="12.75">
      <c r="A531" s="5"/>
      <c r="B531" s="49" t="s">
        <v>167</v>
      </c>
      <c r="C531" s="8" t="s">
        <v>1</v>
      </c>
      <c r="D531" s="9">
        <v>3</v>
      </c>
      <c r="E531" s="24">
        <v>2500</v>
      </c>
      <c r="F531" s="17">
        <f t="shared" si="12"/>
        <v>7500</v>
      </c>
      <c r="G531" s="20"/>
      <c r="H531" s="22">
        <f t="shared" si="13"/>
        <v>0</v>
      </c>
    </row>
    <row r="532" spans="1:8" ht="12.75">
      <c r="A532" s="5"/>
      <c r="B532" s="49" t="s">
        <v>168</v>
      </c>
      <c r="C532" s="8" t="s">
        <v>1</v>
      </c>
      <c r="D532" s="9">
        <v>4</v>
      </c>
      <c r="E532" s="24">
        <v>2000</v>
      </c>
      <c r="F532" s="17">
        <f t="shared" si="12"/>
        <v>8000</v>
      </c>
      <c r="G532" s="20"/>
      <c r="H532" s="22">
        <f t="shared" si="13"/>
        <v>0</v>
      </c>
    </row>
    <row r="533" spans="1:8" ht="13.5">
      <c r="A533" s="5"/>
      <c r="B533" s="48" t="s">
        <v>169</v>
      </c>
      <c r="C533" s="5"/>
      <c r="D533" s="5"/>
      <c r="E533" s="24"/>
      <c r="F533" s="17">
        <f t="shared" si="12"/>
        <v>0</v>
      </c>
      <c r="G533" s="20"/>
      <c r="H533" s="22">
        <f t="shared" si="13"/>
        <v>0</v>
      </c>
    </row>
    <row r="534" spans="1:8" ht="12.75">
      <c r="A534" s="5"/>
      <c r="B534" s="49" t="s">
        <v>170</v>
      </c>
      <c r="C534" s="8" t="s">
        <v>1</v>
      </c>
      <c r="D534" s="9">
        <v>1</v>
      </c>
      <c r="E534" s="24">
        <v>30000</v>
      </c>
      <c r="F534" s="17">
        <f t="shared" si="12"/>
        <v>30000</v>
      </c>
      <c r="G534" s="20"/>
      <c r="H534" s="22">
        <f t="shared" si="13"/>
        <v>0</v>
      </c>
    </row>
    <row r="535" spans="1:8" ht="12.75">
      <c r="A535" s="5"/>
      <c r="B535" s="49" t="s">
        <v>171</v>
      </c>
      <c r="C535" s="8" t="s">
        <v>1</v>
      </c>
      <c r="D535" s="9">
        <v>1</v>
      </c>
      <c r="E535" s="24"/>
      <c r="F535" s="17">
        <f t="shared" si="12"/>
        <v>0</v>
      </c>
      <c r="G535" s="20"/>
      <c r="H535" s="22">
        <f t="shared" si="13"/>
        <v>0</v>
      </c>
    </row>
    <row r="536" spans="1:8" ht="12.75">
      <c r="A536" s="5"/>
      <c r="B536" s="49" t="s">
        <v>172</v>
      </c>
      <c r="C536" s="8" t="s">
        <v>1</v>
      </c>
      <c r="D536" s="9">
        <v>7</v>
      </c>
      <c r="E536" s="24"/>
      <c r="F536" s="17">
        <f t="shared" si="12"/>
        <v>0</v>
      </c>
      <c r="G536" s="20"/>
      <c r="H536" s="22">
        <f t="shared" si="13"/>
        <v>0</v>
      </c>
    </row>
    <row r="537" spans="1:8" ht="12.75">
      <c r="A537" s="5"/>
      <c r="B537" s="57" t="s">
        <v>371</v>
      </c>
      <c r="C537" s="28"/>
      <c r="D537" s="29"/>
      <c r="E537" s="30"/>
      <c r="F537" s="31">
        <f>SUM(F513:F536)</f>
        <v>15471000</v>
      </c>
      <c r="G537" s="31"/>
      <c r="H537" s="31">
        <f>SUM(H513:H536)</f>
        <v>12103000</v>
      </c>
    </row>
    <row r="538" spans="1:8" ht="12.75">
      <c r="A538" s="5"/>
      <c r="B538" s="52" t="s">
        <v>372</v>
      </c>
      <c r="C538" s="5"/>
      <c r="D538" s="5"/>
      <c r="E538" s="24"/>
      <c r="F538" s="17">
        <f t="shared" si="12"/>
        <v>0</v>
      </c>
      <c r="G538" s="20"/>
      <c r="H538" s="22">
        <f t="shared" si="13"/>
        <v>0</v>
      </c>
    </row>
    <row r="539" spans="1:8" ht="12.75">
      <c r="A539" s="5"/>
      <c r="B539" s="53" t="s">
        <v>173</v>
      </c>
      <c r="C539" s="5"/>
      <c r="D539" s="5"/>
      <c r="E539" s="24"/>
      <c r="F539" s="17">
        <f t="shared" si="12"/>
        <v>0</v>
      </c>
      <c r="G539" s="20"/>
      <c r="H539" s="22">
        <f t="shared" si="13"/>
        <v>0</v>
      </c>
    </row>
    <row r="540" spans="1:8" ht="12.75">
      <c r="A540" s="5"/>
      <c r="B540" s="49" t="s">
        <v>174</v>
      </c>
      <c r="C540" s="8" t="s">
        <v>1</v>
      </c>
      <c r="D540" s="9">
        <v>1</v>
      </c>
      <c r="E540" s="21">
        <v>1340000</v>
      </c>
      <c r="F540" s="17">
        <f t="shared" si="12"/>
        <v>1340000</v>
      </c>
      <c r="G540" s="20">
        <v>1</v>
      </c>
      <c r="H540" s="22">
        <f t="shared" si="13"/>
        <v>1340000</v>
      </c>
    </row>
    <row r="541" spans="1:8" ht="12.75">
      <c r="A541" s="5"/>
      <c r="B541" s="49" t="s">
        <v>175</v>
      </c>
      <c r="C541" s="8" t="s">
        <v>1</v>
      </c>
      <c r="D541" s="9">
        <v>2</v>
      </c>
      <c r="E541" s="21"/>
      <c r="F541" s="17">
        <f t="shared" si="12"/>
        <v>0</v>
      </c>
      <c r="G541" s="20">
        <v>2</v>
      </c>
      <c r="H541" s="22">
        <f t="shared" si="13"/>
        <v>0</v>
      </c>
    </row>
    <row r="542" spans="1:8" ht="12.75">
      <c r="A542" s="5"/>
      <c r="B542" s="49" t="s">
        <v>176</v>
      </c>
      <c r="C542" s="8" t="s">
        <v>1</v>
      </c>
      <c r="D542" s="9">
        <v>1</v>
      </c>
      <c r="E542" s="21">
        <v>20000</v>
      </c>
      <c r="F542" s="17">
        <f t="shared" si="12"/>
        <v>20000</v>
      </c>
      <c r="G542" s="20">
        <v>1</v>
      </c>
      <c r="H542" s="22">
        <f t="shared" si="13"/>
        <v>20000</v>
      </c>
    </row>
    <row r="543" spans="1:8" ht="12.75">
      <c r="A543" s="5"/>
      <c r="B543" s="54" t="s">
        <v>370</v>
      </c>
      <c r="C543" s="8" t="s">
        <v>1</v>
      </c>
      <c r="D543" s="9">
        <v>1</v>
      </c>
      <c r="E543" s="24">
        <v>350000</v>
      </c>
      <c r="F543" s="17">
        <f t="shared" si="12"/>
        <v>350000</v>
      </c>
      <c r="G543" s="20"/>
      <c r="H543" s="22">
        <f t="shared" si="13"/>
        <v>0</v>
      </c>
    </row>
    <row r="544" spans="1:8" ht="12.75">
      <c r="A544" s="5"/>
      <c r="B544" s="58" t="s">
        <v>177</v>
      </c>
      <c r="C544" s="5"/>
      <c r="D544" s="5"/>
      <c r="E544" s="24"/>
      <c r="F544" s="17">
        <f t="shared" si="12"/>
        <v>0</v>
      </c>
      <c r="G544" s="20"/>
      <c r="H544" s="22">
        <f t="shared" si="13"/>
        <v>0</v>
      </c>
    </row>
    <row r="545" spans="1:8" ht="12.75">
      <c r="A545" s="5"/>
      <c r="B545" s="49" t="s">
        <v>178</v>
      </c>
      <c r="C545" s="8" t="s">
        <v>1</v>
      </c>
      <c r="D545" s="9">
        <v>3</v>
      </c>
      <c r="E545" s="21">
        <v>80000</v>
      </c>
      <c r="F545" s="17">
        <f t="shared" si="12"/>
        <v>240000</v>
      </c>
      <c r="G545" s="20">
        <v>3</v>
      </c>
      <c r="H545" s="22">
        <f t="shared" si="13"/>
        <v>240000</v>
      </c>
    </row>
    <row r="546" spans="1:8" ht="12.75">
      <c r="A546" s="5"/>
      <c r="B546" s="49" t="s">
        <v>179</v>
      </c>
      <c r="C546" s="8" t="s">
        <v>1</v>
      </c>
      <c r="D546" s="9">
        <v>1</v>
      </c>
      <c r="E546" s="21">
        <v>53000</v>
      </c>
      <c r="F546" s="17">
        <f t="shared" si="12"/>
        <v>53000</v>
      </c>
      <c r="G546" s="20">
        <v>1</v>
      </c>
      <c r="H546" s="22">
        <f t="shared" si="13"/>
        <v>53000</v>
      </c>
    </row>
    <row r="547" spans="1:8" ht="12.75">
      <c r="A547" s="5"/>
      <c r="B547" s="49" t="s">
        <v>180</v>
      </c>
      <c r="C547" s="8" t="s">
        <v>1</v>
      </c>
      <c r="D547" s="9">
        <v>1</v>
      </c>
      <c r="E547" s="21">
        <v>42000</v>
      </c>
      <c r="F547" s="17">
        <f t="shared" si="12"/>
        <v>42000</v>
      </c>
      <c r="G547" s="20">
        <v>1</v>
      </c>
      <c r="H547" s="22">
        <f t="shared" si="13"/>
        <v>42000</v>
      </c>
    </row>
    <row r="548" spans="1:8" ht="12.75">
      <c r="A548" s="5"/>
      <c r="B548" s="49" t="s">
        <v>181</v>
      </c>
      <c r="C548" s="8" t="s">
        <v>1</v>
      </c>
      <c r="D548" s="9">
        <v>1</v>
      </c>
      <c r="E548" s="24">
        <v>130000</v>
      </c>
      <c r="F548" s="17">
        <f t="shared" si="12"/>
        <v>130000</v>
      </c>
      <c r="G548" s="20"/>
      <c r="H548" s="22">
        <f t="shared" si="13"/>
        <v>0</v>
      </c>
    </row>
    <row r="549" spans="1:8" ht="12.75">
      <c r="A549" s="5"/>
      <c r="B549" s="49" t="s">
        <v>182</v>
      </c>
      <c r="C549" s="8" t="s">
        <v>1</v>
      </c>
      <c r="D549" s="9">
        <v>1</v>
      </c>
      <c r="E549" s="24">
        <v>30000</v>
      </c>
      <c r="F549" s="17">
        <f t="shared" si="12"/>
        <v>30000</v>
      </c>
      <c r="G549" s="20"/>
      <c r="H549" s="22">
        <f t="shared" si="13"/>
        <v>0</v>
      </c>
    </row>
    <row r="550" spans="1:8" ht="12.75">
      <c r="A550" s="5"/>
      <c r="B550" s="49" t="s">
        <v>183</v>
      </c>
      <c r="C550" s="8" t="s">
        <v>1</v>
      </c>
      <c r="D550" s="9">
        <v>1</v>
      </c>
      <c r="E550" s="24">
        <v>520000</v>
      </c>
      <c r="F550" s="17">
        <f t="shared" si="12"/>
        <v>520000</v>
      </c>
      <c r="G550" s="20"/>
      <c r="H550" s="22">
        <f t="shared" si="13"/>
        <v>0</v>
      </c>
    </row>
    <row r="551" spans="1:8" ht="12.75">
      <c r="A551" s="5"/>
      <c r="B551" s="49" t="s">
        <v>184</v>
      </c>
      <c r="C551" s="8" t="s">
        <v>1</v>
      </c>
      <c r="D551" s="9">
        <v>4</v>
      </c>
      <c r="E551" s="24">
        <v>40000</v>
      </c>
      <c r="F551" s="17">
        <f t="shared" si="12"/>
        <v>160000</v>
      </c>
      <c r="G551" s="20"/>
      <c r="H551" s="22">
        <f t="shared" si="13"/>
        <v>0</v>
      </c>
    </row>
    <row r="552" spans="1:8" ht="12.75">
      <c r="A552" s="5"/>
      <c r="B552" s="59" t="s">
        <v>373</v>
      </c>
      <c r="C552" s="26"/>
      <c r="D552" s="26"/>
      <c r="E552" s="30"/>
      <c r="F552" s="31">
        <f>SUM(F540:F551)</f>
        <v>2885000</v>
      </c>
      <c r="G552" s="31"/>
      <c r="H552" s="31">
        <f>SUM(H540:H551)</f>
        <v>1695000</v>
      </c>
    </row>
    <row r="553" spans="1:8" ht="12.75">
      <c r="A553" s="113"/>
      <c r="B553" s="139"/>
      <c r="C553" s="115"/>
      <c r="D553" s="115"/>
      <c r="E553" s="116"/>
      <c r="F553" s="117"/>
      <c r="G553" s="117"/>
      <c r="H553" s="117"/>
    </row>
    <row r="554" spans="1:8" ht="12.75">
      <c r="A554" s="113"/>
      <c r="B554" s="139"/>
      <c r="C554" s="115"/>
      <c r="D554" s="115"/>
      <c r="E554" s="116"/>
      <c r="F554" s="117"/>
      <c r="G554" s="117"/>
      <c r="H554" s="117"/>
    </row>
    <row r="555" spans="1:8" ht="12.75">
      <c r="A555" s="113"/>
      <c r="B555" s="139"/>
      <c r="C555" s="115"/>
      <c r="D555" s="115"/>
      <c r="E555" s="116"/>
      <c r="F555" s="117"/>
      <c r="G555" s="117"/>
      <c r="H555" s="117"/>
    </row>
    <row r="556" spans="1:8" ht="12.75">
      <c r="A556" s="113"/>
      <c r="B556" s="139"/>
      <c r="C556" s="115"/>
      <c r="D556" s="115"/>
      <c r="E556" s="116"/>
      <c r="F556" s="117"/>
      <c r="G556" s="117"/>
      <c r="H556" s="117"/>
    </row>
    <row r="557" spans="1:8" ht="12.75">
      <c r="A557" s="113"/>
      <c r="B557" s="139"/>
      <c r="C557" s="115"/>
      <c r="D557" s="115"/>
      <c r="E557" s="116"/>
      <c r="F557" s="117"/>
      <c r="G557" s="117"/>
      <c r="H557" s="117"/>
    </row>
    <row r="558" spans="1:8" ht="12.75">
      <c r="A558" s="113"/>
      <c r="B558" s="139"/>
      <c r="C558" s="115"/>
      <c r="D558" s="115"/>
      <c r="E558" s="116"/>
      <c r="F558" s="117"/>
      <c r="G558" s="117"/>
      <c r="H558" s="117"/>
    </row>
    <row r="559" spans="1:8" ht="12.75">
      <c r="A559" s="113"/>
      <c r="B559" s="139"/>
      <c r="C559" s="115"/>
      <c r="D559" s="115"/>
      <c r="E559" s="116"/>
      <c r="F559" s="117"/>
      <c r="G559" s="117"/>
      <c r="H559" s="117"/>
    </row>
    <row r="560" spans="1:8" ht="12.75">
      <c r="A560" s="113"/>
      <c r="B560" s="139"/>
      <c r="C560" s="115"/>
      <c r="D560" s="115"/>
      <c r="E560" s="116"/>
      <c r="F560" s="117"/>
      <c r="G560" s="117"/>
      <c r="H560" s="117"/>
    </row>
    <row r="561" spans="1:8" ht="12.75">
      <c r="A561" s="113"/>
      <c r="B561" s="139"/>
      <c r="C561" s="115"/>
      <c r="D561" s="115"/>
      <c r="E561" s="116"/>
      <c r="F561" s="117"/>
      <c r="G561" s="117"/>
      <c r="H561" s="117"/>
    </row>
    <row r="562" spans="1:8" ht="12.75">
      <c r="A562" s="113"/>
      <c r="B562" s="139"/>
      <c r="C562" s="115"/>
      <c r="D562" s="115"/>
      <c r="E562" s="116"/>
      <c r="F562" s="117"/>
      <c r="G562" s="117"/>
      <c r="H562" s="117"/>
    </row>
    <row r="563" spans="1:8" ht="12.75">
      <c r="A563" s="113"/>
      <c r="B563" s="139"/>
      <c r="C563" s="115"/>
      <c r="D563" s="115"/>
      <c r="E563" s="116"/>
      <c r="F563" s="117"/>
      <c r="G563" s="117"/>
      <c r="H563" s="117"/>
    </row>
    <row r="564" spans="1:8" ht="12.75">
      <c r="A564" s="113"/>
      <c r="B564" s="139"/>
      <c r="C564" s="115"/>
      <c r="D564" s="115"/>
      <c r="E564" s="116"/>
      <c r="F564" s="117"/>
      <c r="G564" s="117"/>
      <c r="H564" s="117"/>
    </row>
    <row r="565" spans="1:8" ht="12.75">
      <c r="A565" s="113"/>
      <c r="B565" s="139"/>
      <c r="C565" s="115"/>
      <c r="D565" s="115"/>
      <c r="E565" s="116"/>
      <c r="F565" s="117"/>
      <c r="G565" s="117"/>
      <c r="H565" s="117"/>
    </row>
    <row r="566" spans="1:8" ht="12.75">
      <c r="A566" s="113"/>
      <c r="B566" s="139"/>
      <c r="C566" s="115"/>
      <c r="D566" s="115"/>
      <c r="E566" s="116"/>
      <c r="F566" s="117"/>
      <c r="G566" s="117"/>
      <c r="H566" s="117"/>
    </row>
    <row r="567" spans="1:8" ht="12.75">
      <c r="A567" s="113"/>
      <c r="B567" s="139"/>
      <c r="C567" s="115"/>
      <c r="D567" s="115"/>
      <c r="E567" s="116"/>
      <c r="F567" s="117"/>
      <c r="G567" s="117"/>
      <c r="H567" s="117"/>
    </row>
    <row r="568" spans="1:8" ht="12.75">
      <c r="A568" s="113"/>
      <c r="B568" s="139"/>
      <c r="C568" s="115"/>
      <c r="D568" s="115"/>
      <c r="E568" s="116"/>
      <c r="F568" s="117"/>
      <c r="G568" s="117"/>
      <c r="H568" s="117"/>
    </row>
    <row r="569" spans="1:8" ht="12.75">
      <c r="A569" s="113"/>
      <c r="B569" s="139"/>
      <c r="C569" s="115"/>
      <c r="D569" s="115"/>
      <c r="E569" s="116"/>
      <c r="F569" s="117"/>
      <c r="G569" s="117"/>
      <c r="H569" s="117"/>
    </row>
    <row r="570" spans="1:8" ht="12.75">
      <c r="A570" s="113"/>
      <c r="B570" s="139"/>
      <c r="C570" s="115"/>
      <c r="D570" s="115"/>
      <c r="E570" s="116"/>
      <c r="F570" s="117"/>
      <c r="G570" s="117"/>
      <c r="H570" s="117"/>
    </row>
    <row r="571" spans="1:8" ht="12.75">
      <c r="A571" s="113"/>
      <c r="B571" s="139"/>
      <c r="C571" s="115"/>
      <c r="D571" s="115"/>
      <c r="E571" s="116"/>
      <c r="F571" s="117"/>
      <c r="G571" s="117"/>
      <c r="H571" s="117"/>
    </row>
    <row r="572" spans="1:8" ht="12.75">
      <c r="A572" s="113"/>
      <c r="B572" s="139"/>
      <c r="C572" s="115"/>
      <c r="D572" s="115"/>
      <c r="E572" s="116"/>
      <c r="F572" s="117"/>
      <c r="G572" s="117"/>
      <c r="H572" s="117"/>
    </row>
    <row r="573" spans="1:8" ht="12.75">
      <c r="A573" s="113"/>
      <c r="B573" s="139"/>
      <c r="C573" s="115"/>
      <c r="D573" s="115"/>
      <c r="E573" s="116"/>
      <c r="F573" s="117"/>
      <c r="G573" s="117"/>
      <c r="H573" s="117"/>
    </row>
    <row r="574" spans="1:8" ht="12.75">
      <c r="A574" s="113"/>
      <c r="B574" s="139"/>
      <c r="C574" s="115"/>
      <c r="D574" s="115"/>
      <c r="E574" s="116"/>
      <c r="F574" s="117"/>
      <c r="G574" s="117"/>
      <c r="H574" s="117"/>
    </row>
    <row r="575" spans="1:8" ht="12.75">
      <c r="A575" s="15" t="s">
        <v>317</v>
      </c>
      <c r="B575" s="14" t="s">
        <v>318</v>
      </c>
      <c r="C575" s="5"/>
      <c r="D575" s="5"/>
      <c r="E575" s="5"/>
      <c r="F575" s="6"/>
      <c r="G575" s="15" t="s">
        <v>323</v>
      </c>
      <c r="H575" s="15"/>
    </row>
    <row r="576" spans="1:8" ht="22.5">
      <c r="A576" s="5"/>
      <c r="B576" s="52" t="s">
        <v>374</v>
      </c>
      <c r="C576" s="5" t="s">
        <v>320</v>
      </c>
      <c r="D576" s="5" t="s">
        <v>321</v>
      </c>
      <c r="E576" s="23" t="s">
        <v>322</v>
      </c>
      <c r="F576" s="6" t="s">
        <v>325</v>
      </c>
      <c r="G576" s="6" t="s">
        <v>324</v>
      </c>
      <c r="H576" s="6" t="s">
        <v>325</v>
      </c>
    </row>
    <row r="577" spans="1:8" ht="12.75">
      <c r="A577" s="5"/>
      <c r="B577" s="49" t="s">
        <v>185</v>
      </c>
      <c r="C577" s="8" t="s">
        <v>1</v>
      </c>
      <c r="D577" s="9">
        <v>1</v>
      </c>
      <c r="E577" s="21">
        <v>6000</v>
      </c>
      <c r="F577" s="17">
        <f t="shared" si="12"/>
        <v>6000</v>
      </c>
      <c r="G577" s="20">
        <v>1</v>
      </c>
      <c r="H577" s="22">
        <f t="shared" si="13"/>
        <v>6000</v>
      </c>
    </row>
    <row r="578" spans="1:8" ht="12.75">
      <c r="A578" s="5"/>
      <c r="B578" s="49" t="s">
        <v>186</v>
      </c>
      <c r="C578" s="8" t="s">
        <v>1</v>
      </c>
      <c r="D578" s="9">
        <v>5</v>
      </c>
      <c r="E578" s="24">
        <v>20000</v>
      </c>
      <c r="F578" s="17">
        <f t="shared" si="12"/>
        <v>100000</v>
      </c>
      <c r="G578" s="20"/>
      <c r="H578" s="22">
        <f t="shared" si="13"/>
        <v>0</v>
      </c>
    </row>
    <row r="579" spans="1:8" ht="12.75">
      <c r="A579" s="5"/>
      <c r="B579" s="49" t="s">
        <v>187</v>
      </c>
      <c r="C579" s="8" t="s">
        <v>1</v>
      </c>
      <c r="D579" s="9">
        <v>2</v>
      </c>
      <c r="E579" s="24">
        <v>26500</v>
      </c>
      <c r="F579" s="17">
        <f t="shared" si="12"/>
        <v>53000</v>
      </c>
      <c r="G579" s="20"/>
      <c r="H579" s="22">
        <f t="shared" si="13"/>
        <v>0</v>
      </c>
    </row>
    <row r="580" spans="1:8" ht="12.75">
      <c r="A580" s="5"/>
      <c r="B580" s="49" t="s">
        <v>188</v>
      </c>
      <c r="C580" s="8" t="s">
        <v>1</v>
      </c>
      <c r="D580" s="9">
        <v>2</v>
      </c>
      <c r="E580" s="24">
        <v>26500</v>
      </c>
      <c r="F580" s="17">
        <f t="shared" si="12"/>
        <v>53000</v>
      </c>
      <c r="G580" s="20"/>
      <c r="H580" s="22">
        <f t="shared" si="13"/>
        <v>0</v>
      </c>
    </row>
    <row r="581" spans="1:8" ht="12.75">
      <c r="A581" s="5"/>
      <c r="B581" s="49" t="s">
        <v>189</v>
      </c>
      <c r="C581" s="8" t="s">
        <v>1</v>
      </c>
      <c r="D581" s="9">
        <v>2</v>
      </c>
      <c r="E581" s="21">
        <v>26500</v>
      </c>
      <c r="F581" s="17">
        <f t="shared" si="12"/>
        <v>53000</v>
      </c>
      <c r="G581" s="20">
        <v>2</v>
      </c>
      <c r="H581" s="22">
        <f t="shared" si="13"/>
        <v>53000</v>
      </c>
    </row>
    <row r="582" spans="1:8" ht="12.75">
      <c r="A582" s="5"/>
      <c r="B582" s="49" t="s">
        <v>190</v>
      </c>
      <c r="C582" s="8" t="s">
        <v>1</v>
      </c>
      <c r="D582" s="9">
        <v>4</v>
      </c>
      <c r="E582" s="21">
        <v>36000</v>
      </c>
      <c r="F582" s="17">
        <f t="shared" si="12"/>
        <v>144000</v>
      </c>
      <c r="G582" s="20">
        <v>4</v>
      </c>
      <c r="H582" s="22">
        <f t="shared" si="13"/>
        <v>144000</v>
      </c>
    </row>
    <row r="583" spans="1:8" ht="12.75">
      <c r="A583" s="5"/>
      <c r="B583" s="49" t="s">
        <v>191</v>
      </c>
      <c r="C583" s="8" t="s">
        <v>1</v>
      </c>
      <c r="D583" s="9">
        <v>1</v>
      </c>
      <c r="E583" s="21">
        <v>88500</v>
      </c>
      <c r="F583" s="17">
        <f t="shared" si="12"/>
        <v>88500</v>
      </c>
      <c r="G583" s="20">
        <v>1</v>
      </c>
      <c r="H583" s="22">
        <f t="shared" si="13"/>
        <v>88500</v>
      </c>
    </row>
    <row r="584" spans="1:8" ht="12.75">
      <c r="A584" s="5"/>
      <c r="B584" s="49" t="s">
        <v>192</v>
      </c>
      <c r="C584" s="8" t="s">
        <v>1</v>
      </c>
      <c r="D584" s="9">
        <v>2</v>
      </c>
      <c r="E584" s="24">
        <v>53000</v>
      </c>
      <c r="F584" s="17">
        <f t="shared" si="12"/>
        <v>106000</v>
      </c>
      <c r="G584" s="20"/>
      <c r="H584" s="22">
        <f t="shared" si="13"/>
        <v>0</v>
      </c>
    </row>
    <row r="585" spans="1:8" ht="12.75">
      <c r="A585" s="5"/>
      <c r="B585" s="49" t="s">
        <v>193</v>
      </c>
      <c r="C585" s="8" t="s">
        <v>1</v>
      </c>
      <c r="D585" s="9">
        <v>1</v>
      </c>
      <c r="E585" s="24">
        <v>850000</v>
      </c>
      <c r="F585" s="17">
        <f t="shared" si="12"/>
        <v>850000</v>
      </c>
      <c r="G585" s="20"/>
      <c r="H585" s="22">
        <f t="shared" si="13"/>
        <v>0</v>
      </c>
    </row>
    <row r="586" spans="1:8" ht="12.75">
      <c r="A586" s="5"/>
      <c r="B586" s="49" t="s">
        <v>194</v>
      </c>
      <c r="C586" s="8" t="s">
        <v>1</v>
      </c>
      <c r="D586" s="9">
        <v>2</v>
      </c>
      <c r="E586" s="24">
        <v>1300000</v>
      </c>
      <c r="F586" s="17">
        <f t="shared" si="12"/>
        <v>2600000</v>
      </c>
      <c r="G586" s="20"/>
      <c r="H586" s="22">
        <f t="shared" si="13"/>
        <v>0</v>
      </c>
    </row>
    <row r="587" spans="1:8" ht="12.75">
      <c r="A587" s="5"/>
      <c r="B587" s="49" t="s">
        <v>195</v>
      </c>
      <c r="C587" s="8" t="s">
        <v>1</v>
      </c>
      <c r="D587" s="9">
        <v>2</v>
      </c>
      <c r="E587" s="24">
        <v>40000</v>
      </c>
      <c r="F587" s="17">
        <f t="shared" si="12"/>
        <v>80000</v>
      </c>
      <c r="G587" s="20"/>
      <c r="H587" s="22">
        <f t="shared" si="13"/>
        <v>0</v>
      </c>
    </row>
    <row r="588" spans="1:8" ht="12.75">
      <c r="A588" s="5"/>
      <c r="B588" s="49" t="s">
        <v>196</v>
      </c>
      <c r="C588" s="8" t="s">
        <v>1</v>
      </c>
      <c r="D588" s="9">
        <v>50</v>
      </c>
      <c r="E588" s="24">
        <v>3000</v>
      </c>
      <c r="F588" s="17">
        <f t="shared" si="12"/>
        <v>150000</v>
      </c>
      <c r="G588" s="20"/>
      <c r="H588" s="22">
        <f t="shared" si="13"/>
        <v>0</v>
      </c>
    </row>
    <row r="589" spans="1:8" ht="12.75">
      <c r="A589" s="5"/>
      <c r="B589" s="49" t="s">
        <v>197</v>
      </c>
      <c r="C589" s="8" t="s">
        <v>1</v>
      </c>
      <c r="D589" s="9">
        <v>2</v>
      </c>
      <c r="E589" s="21">
        <v>80000</v>
      </c>
      <c r="F589" s="17">
        <f t="shared" si="12"/>
        <v>160000</v>
      </c>
      <c r="G589" s="20">
        <v>1</v>
      </c>
      <c r="H589" s="22">
        <f t="shared" si="13"/>
        <v>80000</v>
      </c>
    </row>
    <row r="590" spans="1:8" ht="12.75">
      <c r="A590" s="5"/>
      <c r="B590" s="49" t="s">
        <v>198</v>
      </c>
      <c r="C590" s="8" t="s">
        <v>1</v>
      </c>
      <c r="D590" s="9">
        <v>2</v>
      </c>
      <c r="E590" s="24">
        <v>100000</v>
      </c>
      <c r="F590" s="17">
        <f t="shared" si="12"/>
        <v>200000</v>
      </c>
      <c r="G590" s="20"/>
      <c r="H590" s="22">
        <f t="shared" si="13"/>
        <v>0</v>
      </c>
    </row>
    <row r="591" spans="1:8" ht="12.75">
      <c r="A591" s="5"/>
      <c r="B591" s="49" t="s">
        <v>199</v>
      </c>
      <c r="C591" s="8" t="s">
        <v>1</v>
      </c>
      <c r="D591" s="9">
        <v>5</v>
      </c>
      <c r="E591" s="24">
        <v>40000</v>
      </c>
      <c r="F591" s="17">
        <f t="shared" si="12"/>
        <v>200000</v>
      </c>
      <c r="G591" s="20"/>
      <c r="H591" s="22">
        <f t="shared" si="13"/>
        <v>0</v>
      </c>
    </row>
    <row r="592" spans="1:8" ht="12.75">
      <c r="A592" s="5"/>
      <c r="B592" s="49" t="s">
        <v>200</v>
      </c>
      <c r="C592" s="8" t="s">
        <v>1</v>
      </c>
      <c r="D592" s="9">
        <v>1</v>
      </c>
      <c r="E592" s="24">
        <v>110000</v>
      </c>
      <c r="F592" s="17">
        <f t="shared" si="12"/>
        <v>110000</v>
      </c>
      <c r="G592" s="20"/>
      <c r="H592" s="22">
        <f t="shared" si="13"/>
        <v>0</v>
      </c>
    </row>
    <row r="593" spans="1:8" ht="12.75">
      <c r="A593" s="5"/>
      <c r="B593" s="49" t="s">
        <v>201</v>
      </c>
      <c r="C593" s="8" t="s">
        <v>1</v>
      </c>
      <c r="D593" s="9">
        <v>2</v>
      </c>
      <c r="E593" s="24">
        <v>350000</v>
      </c>
      <c r="F593" s="17">
        <f t="shared" si="12"/>
        <v>700000</v>
      </c>
      <c r="G593" s="20"/>
      <c r="H593" s="22">
        <f t="shared" si="13"/>
        <v>0</v>
      </c>
    </row>
    <row r="594" spans="1:8" ht="12.75">
      <c r="A594" s="5"/>
      <c r="B594" s="49" t="s">
        <v>202</v>
      </c>
      <c r="C594" s="8" t="s">
        <v>1</v>
      </c>
      <c r="D594" s="9">
        <v>30</v>
      </c>
      <c r="E594" s="24">
        <v>2200</v>
      </c>
      <c r="F594" s="17">
        <f t="shared" si="12"/>
        <v>66000</v>
      </c>
      <c r="G594" s="20"/>
      <c r="H594" s="22">
        <f t="shared" si="13"/>
        <v>0</v>
      </c>
    </row>
    <row r="595" spans="1:8" ht="12.75">
      <c r="A595" s="5"/>
      <c r="B595" s="49" t="s">
        <v>203</v>
      </c>
      <c r="C595" s="8" t="s">
        <v>1</v>
      </c>
      <c r="D595" s="9">
        <v>30</v>
      </c>
      <c r="E595" s="24">
        <v>2200</v>
      </c>
      <c r="F595" s="17">
        <f t="shared" si="12"/>
        <v>66000</v>
      </c>
      <c r="G595" s="20"/>
      <c r="H595" s="22">
        <f t="shared" si="13"/>
        <v>0</v>
      </c>
    </row>
    <row r="596" spans="1:8" ht="12.75">
      <c r="A596" s="5"/>
      <c r="B596" s="49" t="s">
        <v>204</v>
      </c>
      <c r="C596" s="8" t="s">
        <v>1</v>
      </c>
      <c r="D596" s="9">
        <v>20</v>
      </c>
      <c r="E596" s="24">
        <v>2200</v>
      </c>
      <c r="F596" s="17">
        <f t="shared" si="12"/>
        <v>44000</v>
      </c>
      <c r="G596" s="20"/>
      <c r="H596" s="22">
        <f t="shared" si="13"/>
        <v>0</v>
      </c>
    </row>
    <row r="597" spans="1:8" ht="12.75">
      <c r="A597" s="5"/>
      <c r="B597" s="49" t="s">
        <v>205</v>
      </c>
      <c r="C597" s="8" t="s">
        <v>1</v>
      </c>
      <c r="D597" s="9">
        <v>20</v>
      </c>
      <c r="E597" s="24">
        <v>2200</v>
      </c>
      <c r="F597" s="17">
        <f t="shared" si="12"/>
        <v>44000</v>
      </c>
      <c r="G597" s="20"/>
      <c r="H597" s="22">
        <f t="shared" si="13"/>
        <v>0</v>
      </c>
    </row>
    <row r="598" spans="1:8" ht="12.75">
      <c r="A598" s="5"/>
      <c r="B598" s="49" t="s">
        <v>206</v>
      </c>
      <c r="C598" s="8" t="s">
        <v>1</v>
      </c>
      <c r="D598" s="9">
        <v>30</v>
      </c>
      <c r="E598" s="24">
        <v>2200</v>
      </c>
      <c r="F598" s="17">
        <f t="shared" si="12"/>
        <v>66000</v>
      </c>
      <c r="G598" s="20"/>
      <c r="H598" s="22">
        <f t="shared" si="13"/>
        <v>0</v>
      </c>
    </row>
    <row r="599" spans="1:8" ht="12.75">
      <c r="A599" s="5"/>
      <c r="B599" s="49" t="s">
        <v>207</v>
      </c>
      <c r="C599" s="8" t="s">
        <v>1</v>
      </c>
      <c r="D599" s="9">
        <v>30</v>
      </c>
      <c r="E599" s="24">
        <v>1600</v>
      </c>
      <c r="F599" s="17">
        <f t="shared" si="12"/>
        <v>48000</v>
      </c>
      <c r="G599" s="20"/>
      <c r="H599" s="22">
        <f t="shared" si="13"/>
        <v>0</v>
      </c>
    </row>
    <row r="600" spans="1:8" ht="12.75">
      <c r="A600" s="5"/>
      <c r="B600" s="49" t="s">
        <v>208</v>
      </c>
      <c r="C600" s="8" t="s">
        <v>1</v>
      </c>
      <c r="D600" s="9">
        <v>30</v>
      </c>
      <c r="E600" s="24">
        <v>1600</v>
      </c>
      <c r="F600" s="17">
        <f t="shared" si="12"/>
        <v>48000</v>
      </c>
      <c r="G600" s="20"/>
      <c r="H600" s="22">
        <f t="shared" si="13"/>
        <v>0</v>
      </c>
    </row>
    <row r="601" spans="1:8" ht="12.75">
      <c r="A601" s="5"/>
      <c r="B601" s="49" t="s">
        <v>209</v>
      </c>
      <c r="C601" s="8" t="s">
        <v>1</v>
      </c>
      <c r="D601" s="9">
        <v>20</v>
      </c>
      <c r="E601" s="24">
        <v>1600</v>
      </c>
      <c r="F601" s="17">
        <f t="shared" si="12"/>
        <v>32000</v>
      </c>
      <c r="G601" s="20"/>
      <c r="H601" s="22">
        <f t="shared" si="13"/>
        <v>0</v>
      </c>
    </row>
    <row r="602" spans="1:8" ht="12.75">
      <c r="A602" s="5"/>
      <c r="B602" s="49" t="s">
        <v>210</v>
      </c>
      <c r="C602" s="8" t="s">
        <v>1</v>
      </c>
      <c r="D602" s="9">
        <v>20</v>
      </c>
      <c r="E602" s="24">
        <v>2000</v>
      </c>
      <c r="F602" s="17">
        <f t="shared" si="12"/>
        <v>40000</v>
      </c>
      <c r="G602" s="20"/>
      <c r="H602" s="22">
        <f t="shared" si="13"/>
        <v>0</v>
      </c>
    </row>
    <row r="603" spans="1:8" ht="12.75">
      <c r="A603" s="5"/>
      <c r="B603" s="49" t="s">
        <v>211</v>
      </c>
      <c r="C603" s="8" t="s">
        <v>1</v>
      </c>
      <c r="D603" s="9">
        <v>20</v>
      </c>
      <c r="E603" s="24">
        <v>1050</v>
      </c>
      <c r="F603" s="17">
        <f t="shared" si="12"/>
        <v>21000</v>
      </c>
      <c r="G603" s="20"/>
      <c r="H603" s="22">
        <f t="shared" si="13"/>
        <v>0</v>
      </c>
    </row>
    <row r="604" spans="1:8" ht="12.75">
      <c r="A604" s="5"/>
      <c r="B604" s="49" t="s">
        <v>212</v>
      </c>
      <c r="C604" s="8" t="s">
        <v>1</v>
      </c>
      <c r="D604" s="9">
        <v>10</v>
      </c>
      <c r="E604" s="24">
        <v>1000</v>
      </c>
      <c r="F604" s="17">
        <f t="shared" si="12"/>
        <v>10000</v>
      </c>
      <c r="G604" s="20"/>
      <c r="H604" s="22">
        <f t="shared" si="13"/>
        <v>0</v>
      </c>
    </row>
    <row r="605" spans="1:8" ht="12.75">
      <c r="A605" s="5"/>
      <c r="B605" s="49" t="s">
        <v>213</v>
      </c>
      <c r="C605" s="8" t="s">
        <v>1</v>
      </c>
      <c r="D605" s="9">
        <v>1</v>
      </c>
      <c r="E605" s="24">
        <v>1300000</v>
      </c>
      <c r="F605" s="17">
        <f aca="true" t="shared" si="14" ref="F605:F694">D605*E605</f>
        <v>1300000</v>
      </c>
      <c r="G605" s="20"/>
      <c r="H605" s="22">
        <f aca="true" t="shared" si="15" ref="H605:H694">E605*G605</f>
        <v>0</v>
      </c>
    </row>
    <row r="606" spans="1:8" ht="12.75">
      <c r="A606" s="5"/>
      <c r="B606" s="59" t="s">
        <v>375</v>
      </c>
      <c r="C606" s="26"/>
      <c r="D606" s="26"/>
      <c r="E606" s="30"/>
      <c r="F606" s="31">
        <f>SUM(F577:F605)</f>
        <v>7438500</v>
      </c>
      <c r="G606" s="31"/>
      <c r="H606" s="31">
        <f>SUM(H577:H605)</f>
        <v>371500</v>
      </c>
    </row>
    <row r="607" spans="1:8" ht="12.75">
      <c r="A607" s="5"/>
      <c r="B607" s="80" t="s">
        <v>376</v>
      </c>
      <c r="C607" s="70"/>
      <c r="D607" s="70"/>
      <c r="E607" s="71"/>
      <c r="F607" s="72">
        <f>F606+F552+F537</f>
        <v>25794500</v>
      </c>
      <c r="G607" s="72"/>
      <c r="H607" s="72">
        <f>H606+H552+H537</f>
        <v>14169500</v>
      </c>
    </row>
    <row r="608" spans="1:8" ht="12.75">
      <c r="A608" s="113"/>
      <c r="B608" s="139"/>
      <c r="C608" s="115"/>
      <c r="D608" s="115"/>
      <c r="E608" s="116"/>
      <c r="F608" s="117"/>
      <c r="G608" s="117"/>
      <c r="H608" s="117"/>
    </row>
    <row r="609" spans="1:8" ht="12.75">
      <c r="A609" s="113"/>
      <c r="B609" s="139"/>
      <c r="C609" s="115"/>
      <c r="D609" s="115"/>
      <c r="E609" s="116"/>
      <c r="F609" s="117"/>
      <c r="G609" s="117"/>
      <c r="H609" s="117"/>
    </row>
    <row r="610" spans="1:8" ht="12.75">
      <c r="A610" s="113"/>
      <c r="B610" s="139"/>
      <c r="C610" s="115"/>
      <c r="D610" s="115"/>
      <c r="E610" s="116"/>
      <c r="F610" s="117"/>
      <c r="G610" s="117"/>
      <c r="H610" s="117"/>
    </row>
    <row r="611" spans="1:8" ht="12.75">
      <c r="A611" s="113"/>
      <c r="B611" s="139"/>
      <c r="C611" s="115"/>
      <c r="D611" s="115"/>
      <c r="E611" s="116"/>
      <c r="F611" s="117"/>
      <c r="G611" s="117"/>
      <c r="H611" s="117"/>
    </row>
    <row r="612" spans="1:8" ht="12.75">
      <c r="A612" s="113"/>
      <c r="B612" s="139"/>
      <c r="C612" s="115"/>
      <c r="D612" s="115"/>
      <c r="E612" s="116"/>
      <c r="F612" s="117"/>
      <c r="G612" s="117"/>
      <c r="H612" s="117"/>
    </row>
    <row r="613" spans="1:8" ht="12.75">
      <c r="A613" s="113"/>
      <c r="B613" s="139"/>
      <c r="C613" s="115"/>
      <c r="D613" s="115"/>
      <c r="E613" s="116"/>
      <c r="F613" s="117"/>
      <c r="G613" s="117"/>
      <c r="H613" s="117"/>
    </row>
    <row r="614" spans="1:8" ht="12.75">
      <c r="A614" s="113"/>
      <c r="B614" s="139"/>
      <c r="C614" s="115"/>
      <c r="D614" s="115"/>
      <c r="E614" s="116"/>
      <c r="F614" s="117"/>
      <c r="G614" s="117"/>
      <c r="H614" s="117"/>
    </row>
    <row r="615" spans="1:8" ht="12.75">
      <c r="A615" s="113"/>
      <c r="B615" s="139"/>
      <c r="C615" s="115"/>
      <c r="D615" s="115"/>
      <c r="E615" s="116"/>
      <c r="F615" s="117"/>
      <c r="G615" s="117"/>
      <c r="H615" s="117"/>
    </row>
    <row r="616" spans="1:8" ht="12.75">
      <c r="A616" s="113"/>
      <c r="B616" s="139"/>
      <c r="C616" s="115"/>
      <c r="D616" s="115"/>
      <c r="E616" s="116"/>
      <c r="F616" s="117"/>
      <c r="G616" s="117"/>
      <c r="H616" s="117"/>
    </row>
    <row r="617" spans="1:8" ht="12.75">
      <c r="A617" s="113"/>
      <c r="B617" s="139"/>
      <c r="C617" s="115"/>
      <c r="D617" s="115"/>
      <c r="E617" s="116"/>
      <c r="F617" s="117"/>
      <c r="G617" s="117"/>
      <c r="H617" s="117"/>
    </row>
    <row r="618" spans="1:8" ht="12.75">
      <c r="A618" s="113"/>
      <c r="B618" s="139"/>
      <c r="C618" s="115"/>
      <c r="D618" s="115"/>
      <c r="E618" s="116"/>
      <c r="F618" s="117"/>
      <c r="G618" s="117"/>
      <c r="H618" s="117"/>
    </row>
    <row r="619" spans="1:8" ht="12.75">
      <c r="A619" s="113"/>
      <c r="B619" s="139"/>
      <c r="C619" s="115"/>
      <c r="D619" s="115"/>
      <c r="E619" s="116"/>
      <c r="F619" s="117"/>
      <c r="G619" s="117"/>
      <c r="H619" s="117"/>
    </row>
    <row r="620" spans="1:8" ht="12.75">
      <c r="A620" s="113"/>
      <c r="B620" s="139"/>
      <c r="C620" s="115"/>
      <c r="D620" s="115"/>
      <c r="E620" s="116"/>
      <c r="F620" s="117"/>
      <c r="G620" s="117"/>
      <c r="H620" s="117"/>
    </row>
    <row r="621" spans="1:8" ht="12.75">
      <c r="A621" s="113"/>
      <c r="B621" s="139"/>
      <c r="C621" s="115"/>
      <c r="D621" s="115"/>
      <c r="E621" s="116"/>
      <c r="F621" s="117"/>
      <c r="G621" s="117"/>
      <c r="H621" s="117"/>
    </row>
    <row r="622" spans="1:8" ht="12.75">
      <c r="A622" s="113"/>
      <c r="B622" s="139"/>
      <c r="C622" s="115"/>
      <c r="D622" s="115"/>
      <c r="E622" s="116"/>
      <c r="F622" s="117"/>
      <c r="G622" s="117"/>
      <c r="H622" s="117"/>
    </row>
    <row r="623" spans="1:8" ht="12.75">
      <c r="A623" s="113"/>
      <c r="B623" s="139"/>
      <c r="C623" s="115"/>
      <c r="D623" s="115"/>
      <c r="E623" s="116"/>
      <c r="F623" s="117"/>
      <c r="G623" s="117"/>
      <c r="H623" s="117"/>
    </row>
    <row r="624" spans="1:8" ht="12.75">
      <c r="A624" s="113"/>
      <c r="B624" s="139"/>
      <c r="C624" s="115"/>
      <c r="D624" s="115"/>
      <c r="E624" s="116"/>
      <c r="F624" s="117"/>
      <c r="G624" s="117"/>
      <c r="H624" s="117"/>
    </row>
    <row r="625" spans="1:8" ht="12.75">
      <c r="A625" s="113"/>
      <c r="B625" s="139"/>
      <c r="C625" s="115"/>
      <c r="D625" s="115"/>
      <c r="E625" s="116"/>
      <c r="F625" s="117"/>
      <c r="G625" s="117"/>
      <c r="H625" s="117"/>
    </row>
    <row r="626" spans="1:8" ht="12.75">
      <c r="A626" s="113"/>
      <c r="B626" s="139"/>
      <c r="C626" s="115"/>
      <c r="D626" s="115"/>
      <c r="E626" s="116"/>
      <c r="F626" s="117"/>
      <c r="G626" s="117"/>
      <c r="H626" s="117"/>
    </row>
    <row r="627" spans="1:8" ht="12.75">
      <c r="A627" s="113"/>
      <c r="B627" s="139"/>
      <c r="C627" s="115"/>
      <c r="D627" s="115"/>
      <c r="E627" s="116"/>
      <c r="F627" s="117"/>
      <c r="G627" s="117"/>
      <c r="H627" s="117"/>
    </row>
    <row r="628" spans="1:8" ht="12.75">
      <c r="A628" s="113"/>
      <c r="B628" s="139"/>
      <c r="C628" s="115"/>
      <c r="D628" s="115"/>
      <c r="E628" s="116"/>
      <c r="F628" s="117"/>
      <c r="G628" s="117"/>
      <c r="H628" s="117"/>
    </row>
    <row r="629" spans="1:8" ht="12.75">
      <c r="A629" s="113"/>
      <c r="B629" s="139"/>
      <c r="C629" s="115"/>
      <c r="D629" s="115"/>
      <c r="E629" s="116"/>
      <c r="F629" s="117"/>
      <c r="G629" s="117"/>
      <c r="H629" s="117"/>
    </row>
    <row r="630" spans="1:8" ht="12.75">
      <c r="A630" s="113"/>
      <c r="B630" s="139"/>
      <c r="C630" s="115"/>
      <c r="D630" s="115"/>
      <c r="E630" s="116"/>
      <c r="F630" s="117"/>
      <c r="G630" s="117"/>
      <c r="H630" s="117"/>
    </row>
    <row r="631" spans="1:8" ht="12.75">
      <c r="A631" s="113"/>
      <c r="B631" s="139"/>
      <c r="C631" s="115"/>
      <c r="D631" s="115"/>
      <c r="E631" s="116"/>
      <c r="F631" s="117"/>
      <c r="G631" s="117"/>
      <c r="H631" s="117"/>
    </row>
    <row r="632" spans="1:8" ht="12.75">
      <c r="A632" s="113"/>
      <c r="B632" s="139"/>
      <c r="C632" s="115"/>
      <c r="D632" s="115"/>
      <c r="E632" s="116"/>
      <c r="F632" s="117"/>
      <c r="G632" s="117"/>
      <c r="H632" s="117"/>
    </row>
    <row r="633" spans="1:8" ht="12.75">
      <c r="A633" s="113"/>
      <c r="B633" s="139"/>
      <c r="C633" s="115"/>
      <c r="D633" s="115"/>
      <c r="E633" s="116"/>
      <c r="F633" s="117"/>
      <c r="G633" s="117"/>
      <c r="H633" s="117"/>
    </row>
    <row r="634" spans="1:8" ht="12.75">
      <c r="A634" s="113"/>
      <c r="B634" s="139"/>
      <c r="C634" s="115"/>
      <c r="D634" s="115"/>
      <c r="E634" s="116"/>
      <c r="F634" s="117"/>
      <c r="G634" s="117"/>
      <c r="H634" s="117"/>
    </row>
    <row r="635" spans="1:8" ht="12.75">
      <c r="A635" s="113"/>
      <c r="B635" s="139"/>
      <c r="C635" s="115"/>
      <c r="D635" s="115"/>
      <c r="E635" s="116"/>
      <c r="F635" s="117"/>
      <c r="G635" s="117"/>
      <c r="H635" s="117"/>
    </row>
    <row r="636" spans="1:8" ht="12.75">
      <c r="A636" s="113"/>
      <c r="B636" s="139"/>
      <c r="C636" s="115"/>
      <c r="D636" s="115"/>
      <c r="E636" s="116"/>
      <c r="F636" s="117"/>
      <c r="G636" s="117"/>
      <c r="H636" s="117"/>
    </row>
    <row r="637" spans="1:8" ht="12.75">
      <c r="A637" s="113"/>
      <c r="B637" s="139"/>
      <c r="C637" s="115"/>
      <c r="D637" s="115"/>
      <c r="E637" s="116"/>
      <c r="F637" s="117"/>
      <c r="G637" s="117"/>
      <c r="H637" s="117"/>
    </row>
    <row r="638" spans="1:8" ht="12.75">
      <c r="A638" s="113"/>
      <c r="B638" s="139"/>
      <c r="C638" s="115"/>
      <c r="D638" s="115"/>
      <c r="E638" s="116"/>
      <c r="F638" s="117"/>
      <c r="G638" s="117"/>
      <c r="H638" s="117"/>
    </row>
    <row r="639" spans="1:8" ht="12.75">
      <c r="A639" s="113"/>
      <c r="B639" s="139"/>
      <c r="C639" s="115"/>
      <c r="D639" s="115"/>
      <c r="E639" s="116"/>
      <c r="F639" s="117"/>
      <c r="G639" s="117"/>
      <c r="H639" s="117"/>
    </row>
    <row r="640" spans="1:8" ht="12.75">
      <c r="A640" s="15" t="s">
        <v>317</v>
      </c>
      <c r="B640" s="14" t="s">
        <v>318</v>
      </c>
      <c r="C640" s="5"/>
      <c r="D640" s="5"/>
      <c r="E640" s="5"/>
      <c r="F640" s="6"/>
      <c r="G640" s="15" t="s">
        <v>323</v>
      </c>
      <c r="H640" s="15"/>
    </row>
    <row r="641" spans="1:8" ht="22.5">
      <c r="A641" s="5"/>
      <c r="B641" s="85" t="s">
        <v>391</v>
      </c>
      <c r="C641" s="5" t="s">
        <v>320</v>
      </c>
      <c r="D641" s="5" t="s">
        <v>321</v>
      </c>
      <c r="E641" s="23" t="s">
        <v>322</v>
      </c>
      <c r="F641" s="6" t="s">
        <v>325</v>
      </c>
      <c r="G641" s="6" t="s">
        <v>324</v>
      </c>
      <c r="H641" s="6" t="s">
        <v>325</v>
      </c>
    </row>
    <row r="642" spans="1:8" ht="12.75">
      <c r="A642" s="5"/>
      <c r="B642" s="49" t="s">
        <v>214</v>
      </c>
      <c r="C642" s="5" t="s">
        <v>26</v>
      </c>
      <c r="D642" s="5">
        <v>1</v>
      </c>
      <c r="E642" s="24">
        <v>80000</v>
      </c>
      <c r="F642" s="17">
        <f t="shared" si="14"/>
        <v>80000</v>
      </c>
      <c r="G642" s="20"/>
      <c r="H642" s="22">
        <f t="shared" si="15"/>
        <v>0</v>
      </c>
    </row>
    <row r="643" spans="1:8" ht="12.75">
      <c r="A643" s="5"/>
      <c r="B643" s="49" t="s">
        <v>215</v>
      </c>
      <c r="C643" s="5" t="s">
        <v>26</v>
      </c>
      <c r="D643" s="5">
        <v>1</v>
      </c>
      <c r="E643" s="24">
        <v>9000</v>
      </c>
      <c r="F643" s="17">
        <f t="shared" si="14"/>
        <v>9000</v>
      </c>
      <c r="G643" s="20"/>
      <c r="H643" s="22">
        <f t="shared" si="15"/>
        <v>0</v>
      </c>
    </row>
    <row r="644" spans="1:8" ht="12.75">
      <c r="A644" s="5"/>
      <c r="B644" s="49" t="s">
        <v>216</v>
      </c>
      <c r="C644" s="5" t="s">
        <v>26</v>
      </c>
      <c r="D644" s="5">
        <v>1</v>
      </c>
      <c r="E644" s="24">
        <v>60000</v>
      </c>
      <c r="F644" s="17">
        <f t="shared" si="14"/>
        <v>60000</v>
      </c>
      <c r="G644" s="20"/>
      <c r="H644" s="22">
        <f t="shared" si="15"/>
        <v>0</v>
      </c>
    </row>
    <row r="645" spans="1:8" ht="12.75">
      <c r="A645" s="5"/>
      <c r="B645" s="49" t="s">
        <v>217</v>
      </c>
      <c r="C645" s="8" t="s">
        <v>1</v>
      </c>
      <c r="D645" s="9">
        <v>3</v>
      </c>
      <c r="E645" s="24">
        <v>10000</v>
      </c>
      <c r="F645" s="17">
        <f t="shared" si="14"/>
        <v>30000</v>
      </c>
      <c r="G645" s="20"/>
      <c r="H645" s="22">
        <f t="shared" si="15"/>
        <v>0</v>
      </c>
    </row>
    <row r="646" spans="1:8" ht="12.75">
      <c r="A646" s="5"/>
      <c r="B646" s="49" t="s">
        <v>218</v>
      </c>
      <c r="C646" s="8" t="s">
        <v>1</v>
      </c>
      <c r="D646" s="9">
        <v>10</v>
      </c>
      <c r="E646" s="24">
        <v>2500</v>
      </c>
      <c r="F646" s="17">
        <f t="shared" si="14"/>
        <v>25000</v>
      </c>
      <c r="G646" s="20"/>
      <c r="H646" s="22">
        <f t="shared" si="15"/>
        <v>0</v>
      </c>
    </row>
    <row r="647" spans="1:8" ht="12.75">
      <c r="A647" s="5"/>
      <c r="B647" s="49" t="s">
        <v>219</v>
      </c>
      <c r="C647" s="8" t="s">
        <v>1</v>
      </c>
      <c r="D647" s="9">
        <v>10</v>
      </c>
      <c r="E647" s="24">
        <v>2500</v>
      </c>
      <c r="F647" s="17">
        <f t="shared" si="14"/>
        <v>25000</v>
      </c>
      <c r="G647" s="20"/>
      <c r="H647" s="22">
        <f t="shared" si="15"/>
        <v>0</v>
      </c>
    </row>
    <row r="648" spans="1:8" ht="12.75">
      <c r="A648" s="5"/>
      <c r="B648" s="49" t="s">
        <v>220</v>
      </c>
      <c r="C648" s="8" t="s">
        <v>1</v>
      </c>
      <c r="D648" s="9">
        <v>3</v>
      </c>
      <c r="E648" s="24">
        <v>2000</v>
      </c>
      <c r="F648" s="17">
        <f t="shared" si="14"/>
        <v>6000</v>
      </c>
      <c r="G648" s="20"/>
      <c r="H648" s="22">
        <f t="shared" si="15"/>
        <v>0</v>
      </c>
    </row>
    <row r="649" spans="1:8" ht="12.75">
      <c r="A649" s="5"/>
      <c r="B649" s="49" t="s">
        <v>221</v>
      </c>
      <c r="C649" s="8" t="s">
        <v>1</v>
      </c>
      <c r="D649" s="9">
        <v>10</v>
      </c>
      <c r="E649" s="24">
        <v>1200</v>
      </c>
      <c r="F649" s="17">
        <f t="shared" si="14"/>
        <v>12000</v>
      </c>
      <c r="G649" s="20"/>
      <c r="H649" s="22">
        <f t="shared" si="15"/>
        <v>0</v>
      </c>
    </row>
    <row r="650" spans="1:8" ht="12.75">
      <c r="A650" s="5"/>
      <c r="B650" s="49" t="s">
        <v>222</v>
      </c>
      <c r="C650" s="8" t="s">
        <v>1</v>
      </c>
      <c r="D650" s="9">
        <v>1</v>
      </c>
      <c r="E650" s="24">
        <v>3000</v>
      </c>
      <c r="F650" s="17">
        <f t="shared" si="14"/>
        <v>3000</v>
      </c>
      <c r="G650" s="20"/>
      <c r="H650" s="22">
        <f t="shared" si="15"/>
        <v>0</v>
      </c>
    </row>
    <row r="651" spans="1:8" ht="12.75">
      <c r="A651" s="5"/>
      <c r="B651" s="49" t="s">
        <v>223</v>
      </c>
      <c r="C651" s="8" t="s">
        <v>1</v>
      </c>
      <c r="D651" s="9">
        <v>3</v>
      </c>
      <c r="E651" s="24">
        <v>5000</v>
      </c>
      <c r="F651" s="17">
        <f t="shared" si="14"/>
        <v>15000</v>
      </c>
      <c r="G651" s="20"/>
      <c r="H651" s="22">
        <f t="shared" si="15"/>
        <v>0</v>
      </c>
    </row>
    <row r="652" spans="1:8" ht="12.75">
      <c r="A652" s="5"/>
      <c r="B652" s="49" t="s">
        <v>224</v>
      </c>
      <c r="C652" s="8" t="s">
        <v>1</v>
      </c>
      <c r="D652" s="9">
        <v>1</v>
      </c>
      <c r="E652" s="24">
        <v>8000</v>
      </c>
      <c r="F652" s="17">
        <f t="shared" si="14"/>
        <v>8000</v>
      </c>
      <c r="G652" s="20"/>
      <c r="H652" s="22">
        <f t="shared" si="15"/>
        <v>0</v>
      </c>
    </row>
    <row r="653" spans="1:8" ht="12.75">
      <c r="A653" s="5"/>
      <c r="B653" s="49" t="s">
        <v>225</v>
      </c>
      <c r="C653" s="8" t="s">
        <v>1</v>
      </c>
      <c r="D653" s="9">
        <v>2</v>
      </c>
      <c r="E653" s="24">
        <v>5000</v>
      </c>
      <c r="F653" s="17">
        <f t="shared" si="14"/>
        <v>10000</v>
      </c>
      <c r="G653" s="20"/>
      <c r="H653" s="22">
        <f t="shared" si="15"/>
        <v>0</v>
      </c>
    </row>
    <row r="654" spans="1:8" ht="12.75">
      <c r="A654" s="5"/>
      <c r="B654" s="49" t="s">
        <v>226</v>
      </c>
      <c r="C654" s="8" t="s">
        <v>1</v>
      </c>
      <c r="D654" s="9">
        <v>1</v>
      </c>
      <c r="E654" s="24">
        <v>30000</v>
      </c>
      <c r="F654" s="17">
        <f t="shared" si="14"/>
        <v>30000</v>
      </c>
      <c r="G654" s="20"/>
      <c r="H654" s="22">
        <f t="shared" si="15"/>
        <v>0</v>
      </c>
    </row>
    <row r="655" spans="1:8" ht="12.75">
      <c r="A655" s="5"/>
      <c r="B655" s="49" t="s">
        <v>227</v>
      </c>
      <c r="C655" s="8" t="s">
        <v>1</v>
      </c>
      <c r="D655" s="9">
        <v>5</v>
      </c>
      <c r="E655" s="24">
        <v>8000</v>
      </c>
      <c r="F655" s="17">
        <f t="shared" si="14"/>
        <v>40000</v>
      </c>
      <c r="G655" s="20"/>
      <c r="H655" s="22">
        <f t="shared" si="15"/>
        <v>0</v>
      </c>
    </row>
    <row r="656" spans="1:8" ht="12.75">
      <c r="A656" s="5"/>
      <c r="B656" s="49" t="s">
        <v>228</v>
      </c>
      <c r="C656" s="8" t="s">
        <v>1</v>
      </c>
      <c r="D656" s="9">
        <v>5</v>
      </c>
      <c r="E656" s="24">
        <v>2000</v>
      </c>
      <c r="F656" s="17">
        <f t="shared" si="14"/>
        <v>10000</v>
      </c>
      <c r="G656" s="20"/>
      <c r="H656" s="22">
        <f t="shared" si="15"/>
        <v>0</v>
      </c>
    </row>
    <row r="657" spans="1:8" ht="12.75">
      <c r="A657" s="5"/>
      <c r="B657" s="49" t="s">
        <v>229</v>
      </c>
      <c r="C657" s="8" t="s">
        <v>1</v>
      </c>
      <c r="D657" s="9">
        <v>1</v>
      </c>
      <c r="E657" s="24">
        <v>15000</v>
      </c>
      <c r="F657" s="17">
        <f t="shared" si="14"/>
        <v>15000</v>
      </c>
      <c r="G657" s="20"/>
      <c r="H657" s="22">
        <f t="shared" si="15"/>
        <v>0</v>
      </c>
    </row>
    <row r="658" spans="1:8" ht="12.75">
      <c r="A658" s="5"/>
      <c r="B658" s="49" t="s">
        <v>230</v>
      </c>
      <c r="C658" s="8" t="s">
        <v>1</v>
      </c>
      <c r="D658" s="9">
        <v>1</v>
      </c>
      <c r="E658" s="24">
        <v>5000</v>
      </c>
      <c r="F658" s="17">
        <f t="shared" si="14"/>
        <v>5000</v>
      </c>
      <c r="G658" s="20"/>
      <c r="H658" s="22">
        <f t="shared" si="15"/>
        <v>0</v>
      </c>
    </row>
    <row r="659" spans="1:8" ht="12.75">
      <c r="A659" s="5"/>
      <c r="B659" s="49" t="s">
        <v>231</v>
      </c>
      <c r="C659" s="8" t="s">
        <v>1</v>
      </c>
      <c r="D659" s="9">
        <v>1</v>
      </c>
      <c r="E659" s="24">
        <v>2000</v>
      </c>
      <c r="F659" s="17">
        <f t="shared" si="14"/>
        <v>2000</v>
      </c>
      <c r="G659" s="20"/>
      <c r="H659" s="22">
        <f t="shared" si="15"/>
        <v>0</v>
      </c>
    </row>
    <row r="660" spans="1:8" ht="12.75">
      <c r="A660" s="5"/>
      <c r="B660" s="49" t="s">
        <v>232</v>
      </c>
      <c r="C660" s="8" t="s">
        <v>1</v>
      </c>
      <c r="D660" s="9">
        <v>1</v>
      </c>
      <c r="E660" s="24">
        <v>750000</v>
      </c>
      <c r="F660" s="17">
        <f t="shared" si="14"/>
        <v>750000</v>
      </c>
      <c r="G660" s="20"/>
      <c r="H660" s="22">
        <f t="shared" si="15"/>
        <v>0</v>
      </c>
    </row>
    <row r="661" spans="1:8" ht="13.5">
      <c r="A661" s="5"/>
      <c r="B661" s="60" t="s">
        <v>233</v>
      </c>
      <c r="C661" s="5"/>
      <c r="D661" s="5"/>
      <c r="E661" s="24"/>
      <c r="F661" s="17">
        <f t="shared" si="14"/>
        <v>0</v>
      </c>
      <c r="G661" s="20"/>
      <c r="H661" s="22">
        <f t="shared" si="15"/>
        <v>0</v>
      </c>
    </row>
    <row r="662" spans="1:8" ht="12.75">
      <c r="A662" s="5"/>
      <c r="B662" s="49" t="s">
        <v>387</v>
      </c>
      <c r="C662" s="8" t="s">
        <v>1</v>
      </c>
      <c r="D662" s="9">
        <v>4</v>
      </c>
      <c r="E662" s="24"/>
      <c r="F662" s="17">
        <f t="shared" si="14"/>
        <v>0</v>
      </c>
      <c r="G662" s="20"/>
      <c r="H662" s="22">
        <f t="shared" si="15"/>
        <v>0</v>
      </c>
    </row>
    <row r="663" spans="1:8" ht="12.75">
      <c r="A663" s="5"/>
      <c r="B663" s="49" t="s">
        <v>234</v>
      </c>
      <c r="C663" s="8" t="s">
        <v>1</v>
      </c>
      <c r="D663" s="9">
        <v>5</v>
      </c>
      <c r="E663" s="24"/>
      <c r="F663" s="17">
        <f t="shared" si="14"/>
        <v>0</v>
      </c>
      <c r="G663" s="20"/>
      <c r="H663" s="22">
        <f t="shared" si="15"/>
        <v>0</v>
      </c>
    </row>
    <row r="664" spans="1:8" ht="12.75">
      <c r="A664" s="5"/>
      <c r="B664" s="49" t="s">
        <v>235</v>
      </c>
      <c r="C664" s="8" t="s">
        <v>1</v>
      </c>
      <c r="D664" s="9">
        <v>3</v>
      </c>
      <c r="E664" s="24"/>
      <c r="F664" s="17">
        <f t="shared" si="14"/>
        <v>0</v>
      </c>
      <c r="G664" s="20"/>
      <c r="H664" s="22">
        <f t="shared" si="15"/>
        <v>0</v>
      </c>
    </row>
    <row r="665" spans="1:8" ht="12.75">
      <c r="A665" s="5"/>
      <c r="B665" s="49" t="s">
        <v>236</v>
      </c>
      <c r="C665" s="8" t="s">
        <v>1</v>
      </c>
      <c r="D665" s="9">
        <v>3</v>
      </c>
      <c r="E665" s="24">
        <v>40000</v>
      </c>
      <c r="F665" s="17">
        <f t="shared" si="14"/>
        <v>120000</v>
      </c>
      <c r="G665" s="20"/>
      <c r="H665" s="22">
        <f t="shared" si="15"/>
        <v>0</v>
      </c>
    </row>
    <row r="666" spans="1:8" ht="12.75">
      <c r="A666" s="5"/>
      <c r="B666" s="49" t="s">
        <v>237</v>
      </c>
      <c r="C666" s="8" t="s">
        <v>1</v>
      </c>
      <c r="D666" s="9">
        <v>1</v>
      </c>
      <c r="E666" s="24"/>
      <c r="F666" s="17">
        <f t="shared" si="14"/>
        <v>0</v>
      </c>
      <c r="G666" s="20"/>
      <c r="H666" s="22">
        <f t="shared" si="15"/>
        <v>0</v>
      </c>
    </row>
    <row r="667" spans="1:8" ht="12.75">
      <c r="A667" s="5"/>
      <c r="B667" s="49" t="s">
        <v>238</v>
      </c>
      <c r="C667" s="8" t="s">
        <v>1</v>
      </c>
      <c r="D667" s="9">
        <v>2</v>
      </c>
      <c r="E667" s="24">
        <v>15000</v>
      </c>
      <c r="F667" s="17">
        <f t="shared" si="14"/>
        <v>30000</v>
      </c>
      <c r="G667" s="20"/>
      <c r="H667" s="22">
        <f t="shared" si="15"/>
        <v>0</v>
      </c>
    </row>
    <row r="668" spans="1:8" ht="25.5">
      <c r="A668" s="5"/>
      <c r="B668" s="50" t="s">
        <v>239</v>
      </c>
      <c r="C668" s="5"/>
      <c r="D668" s="9">
        <v>1</v>
      </c>
      <c r="E668" s="24"/>
      <c r="F668" s="17">
        <f t="shared" si="14"/>
        <v>0</v>
      </c>
      <c r="G668" s="20"/>
      <c r="H668" s="22">
        <f t="shared" si="15"/>
        <v>0</v>
      </c>
    </row>
    <row r="669" spans="1:8" ht="12.75">
      <c r="A669" s="5"/>
      <c r="B669" s="49" t="s">
        <v>240</v>
      </c>
      <c r="C669" s="8" t="s">
        <v>1</v>
      </c>
      <c r="D669" s="9">
        <v>2</v>
      </c>
      <c r="E669" s="24">
        <v>8000</v>
      </c>
      <c r="F669" s="17">
        <f t="shared" si="14"/>
        <v>16000</v>
      </c>
      <c r="G669" s="20"/>
      <c r="H669" s="22">
        <f t="shared" si="15"/>
        <v>0</v>
      </c>
    </row>
    <row r="670" spans="1:8" ht="12.75">
      <c r="A670" s="5"/>
      <c r="B670" s="49" t="s">
        <v>241</v>
      </c>
      <c r="C670" s="8" t="s">
        <v>1</v>
      </c>
      <c r="D670" s="9">
        <v>9</v>
      </c>
      <c r="E670" s="24"/>
      <c r="F670" s="17">
        <f t="shared" si="14"/>
        <v>0</v>
      </c>
      <c r="G670" s="20"/>
      <c r="H670" s="22">
        <f t="shared" si="15"/>
        <v>0</v>
      </c>
    </row>
    <row r="671" spans="1:8" ht="12.75">
      <c r="A671" s="5"/>
      <c r="B671" s="49" t="s">
        <v>242</v>
      </c>
      <c r="C671" s="8" t="s">
        <v>1</v>
      </c>
      <c r="D671" s="9">
        <v>1</v>
      </c>
      <c r="E671" s="24"/>
      <c r="F671" s="17">
        <f t="shared" si="14"/>
        <v>0</v>
      </c>
      <c r="G671" s="20"/>
      <c r="H671" s="22">
        <f t="shared" si="15"/>
        <v>0</v>
      </c>
    </row>
    <row r="672" spans="1:8" ht="12.75">
      <c r="A672" s="5"/>
      <c r="B672" s="49" t="s">
        <v>243</v>
      </c>
      <c r="C672" s="8" t="s">
        <v>1</v>
      </c>
      <c r="D672" s="9">
        <v>1</v>
      </c>
      <c r="E672" s="24"/>
      <c r="F672" s="17">
        <f t="shared" si="14"/>
        <v>0</v>
      </c>
      <c r="G672" s="20"/>
      <c r="H672" s="22">
        <f t="shared" si="15"/>
        <v>0</v>
      </c>
    </row>
    <row r="673" spans="1:8" ht="12.75">
      <c r="A673" s="5"/>
      <c r="B673" s="91" t="s">
        <v>388</v>
      </c>
      <c r="C673" s="92"/>
      <c r="D673" s="93"/>
      <c r="E673" s="94"/>
      <c r="F673" s="95">
        <f>SUM(F642:F672)</f>
        <v>1301000</v>
      </c>
      <c r="G673" s="95"/>
      <c r="H673" s="95">
        <f>SUM(H642:H672)</f>
        <v>0</v>
      </c>
    </row>
    <row r="674" spans="1:8" ht="12.75">
      <c r="A674" s="5"/>
      <c r="B674" s="61" t="s">
        <v>350</v>
      </c>
      <c r="C674" s="5"/>
      <c r="D674" s="5"/>
      <c r="E674" s="24"/>
      <c r="F674" s="17"/>
      <c r="G674" s="20"/>
      <c r="H674" s="22"/>
    </row>
    <row r="675" spans="1:8" ht="13.5">
      <c r="A675" s="5"/>
      <c r="B675" s="48" t="s">
        <v>93</v>
      </c>
      <c r="C675" s="5"/>
      <c r="D675" s="5"/>
      <c r="E675" s="24"/>
      <c r="F675" s="17"/>
      <c r="G675" s="20"/>
      <c r="H675" s="22"/>
    </row>
    <row r="676" spans="1:8" ht="12.75">
      <c r="A676" s="5"/>
      <c r="B676" s="49" t="s">
        <v>244</v>
      </c>
      <c r="C676" s="8" t="s">
        <v>1</v>
      </c>
      <c r="D676" s="9">
        <v>1</v>
      </c>
      <c r="E676" s="24">
        <v>60000</v>
      </c>
      <c r="F676" s="17">
        <f t="shared" si="14"/>
        <v>60000</v>
      </c>
      <c r="G676" s="20"/>
      <c r="H676" s="22">
        <f t="shared" si="15"/>
        <v>0</v>
      </c>
    </row>
    <row r="677" spans="1:8" ht="12.75">
      <c r="A677" s="5"/>
      <c r="B677" s="49" t="s">
        <v>245</v>
      </c>
      <c r="C677" s="8" t="s">
        <v>1</v>
      </c>
      <c r="D677" s="9">
        <v>1</v>
      </c>
      <c r="E677" s="24">
        <v>10000</v>
      </c>
      <c r="F677" s="17">
        <f t="shared" si="14"/>
        <v>10000</v>
      </c>
      <c r="G677" s="20"/>
      <c r="H677" s="22">
        <f t="shared" si="15"/>
        <v>0</v>
      </c>
    </row>
    <row r="678" spans="1:8" ht="12.75">
      <c r="A678" s="5"/>
      <c r="B678" s="49" t="s">
        <v>246</v>
      </c>
      <c r="C678" s="8" t="s">
        <v>1</v>
      </c>
      <c r="D678" s="9">
        <v>3</v>
      </c>
      <c r="E678" s="24">
        <v>3000</v>
      </c>
      <c r="F678" s="17">
        <f t="shared" si="14"/>
        <v>9000</v>
      </c>
      <c r="G678" s="20"/>
      <c r="H678" s="22">
        <f t="shared" si="15"/>
        <v>0</v>
      </c>
    </row>
    <row r="679" spans="1:8" ht="12.75">
      <c r="A679" s="5"/>
      <c r="B679" s="49" t="s">
        <v>247</v>
      </c>
      <c r="C679" s="8" t="s">
        <v>1</v>
      </c>
      <c r="D679" s="9">
        <v>1</v>
      </c>
      <c r="E679" s="24">
        <v>15000</v>
      </c>
      <c r="F679" s="17">
        <f t="shared" si="14"/>
        <v>15000</v>
      </c>
      <c r="G679" s="20"/>
      <c r="H679" s="22">
        <f t="shared" si="15"/>
        <v>0</v>
      </c>
    </row>
    <row r="680" spans="1:8" ht="12.75">
      <c r="A680" s="5"/>
      <c r="B680" s="49" t="s">
        <v>248</v>
      </c>
      <c r="C680" s="8" t="s">
        <v>1</v>
      </c>
      <c r="D680" s="9">
        <v>1</v>
      </c>
      <c r="E680" s="24">
        <v>5000</v>
      </c>
      <c r="F680" s="17">
        <f t="shared" si="14"/>
        <v>5000</v>
      </c>
      <c r="G680" s="20"/>
      <c r="H680" s="22">
        <f t="shared" si="15"/>
        <v>0</v>
      </c>
    </row>
    <row r="681" spans="1:8" ht="12.75">
      <c r="A681" s="5"/>
      <c r="B681" s="49" t="s">
        <v>249</v>
      </c>
      <c r="C681" s="8" t="s">
        <v>1</v>
      </c>
      <c r="D681" s="9">
        <v>2</v>
      </c>
      <c r="E681" s="24">
        <v>9000</v>
      </c>
      <c r="F681" s="17">
        <f t="shared" si="14"/>
        <v>18000</v>
      </c>
      <c r="G681" s="20"/>
      <c r="H681" s="22">
        <f t="shared" si="15"/>
        <v>0</v>
      </c>
    </row>
    <row r="682" spans="1:8" ht="12.75">
      <c r="A682" s="5"/>
      <c r="B682" s="49" t="s">
        <v>250</v>
      </c>
      <c r="C682" s="8" t="s">
        <v>1</v>
      </c>
      <c r="D682" s="9">
        <v>1</v>
      </c>
      <c r="E682" s="24">
        <v>80000</v>
      </c>
      <c r="F682" s="17">
        <f t="shared" si="14"/>
        <v>80000</v>
      </c>
      <c r="G682" s="20"/>
      <c r="H682" s="22">
        <f t="shared" si="15"/>
        <v>0</v>
      </c>
    </row>
    <row r="683" spans="1:8" ht="12.75">
      <c r="A683" s="5"/>
      <c r="B683" s="49" t="s">
        <v>251</v>
      </c>
      <c r="C683" s="8" t="s">
        <v>1</v>
      </c>
      <c r="D683" s="9">
        <v>3</v>
      </c>
      <c r="E683" s="24">
        <v>8000</v>
      </c>
      <c r="F683" s="17">
        <f t="shared" si="14"/>
        <v>24000</v>
      </c>
      <c r="G683" s="20"/>
      <c r="H683" s="22">
        <f t="shared" si="15"/>
        <v>0</v>
      </c>
    </row>
    <row r="684" spans="1:8" ht="12.75">
      <c r="A684" s="5"/>
      <c r="B684" s="49" t="s">
        <v>252</v>
      </c>
      <c r="C684" s="8" t="s">
        <v>1</v>
      </c>
      <c r="D684" s="9">
        <v>1</v>
      </c>
      <c r="E684" s="24">
        <v>8000</v>
      </c>
      <c r="F684" s="17">
        <f t="shared" si="14"/>
        <v>8000</v>
      </c>
      <c r="G684" s="20"/>
      <c r="H684" s="22">
        <f t="shared" si="15"/>
        <v>0</v>
      </c>
    </row>
    <row r="685" spans="1:8" ht="12.75">
      <c r="A685" s="5"/>
      <c r="B685" s="49" t="s">
        <v>253</v>
      </c>
      <c r="C685" s="8" t="s">
        <v>1</v>
      </c>
      <c r="D685" s="9">
        <v>10</v>
      </c>
      <c r="E685" s="24">
        <v>2500</v>
      </c>
      <c r="F685" s="17">
        <f t="shared" si="14"/>
        <v>25000</v>
      </c>
      <c r="G685" s="20"/>
      <c r="H685" s="22">
        <f t="shared" si="15"/>
        <v>0</v>
      </c>
    </row>
    <row r="686" spans="1:8" ht="12.75">
      <c r="A686" s="5"/>
      <c r="B686" s="49" t="s">
        <v>254</v>
      </c>
      <c r="C686" s="8" t="s">
        <v>1</v>
      </c>
      <c r="D686" s="9">
        <v>10</v>
      </c>
      <c r="E686" s="24">
        <v>1200</v>
      </c>
      <c r="F686" s="17">
        <f t="shared" si="14"/>
        <v>12000</v>
      </c>
      <c r="G686" s="20"/>
      <c r="H686" s="22">
        <f t="shared" si="15"/>
        <v>0</v>
      </c>
    </row>
    <row r="687" spans="1:8" ht="12.75">
      <c r="A687" s="5"/>
      <c r="B687" s="49" t="s">
        <v>225</v>
      </c>
      <c r="C687" s="8" t="s">
        <v>1</v>
      </c>
      <c r="D687" s="9">
        <v>2</v>
      </c>
      <c r="E687" s="24">
        <v>5000</v>
      </c>
      <c r="F687" s="17">
        <f t="shared" si="14"/>
        <v>10000</v>
      </c>
      <c r="G687" s="20"/>
      <c r="H687" s="22">
        <f t="shared" si="15"/>
        <v>0</v>
      </c>
    </row>
    <row r="688" spans="1:8" ht="12.75">
      <c r="A688" s="5"/>
      <c r="B688" s="49" t="s">
        <v>255</v>
      </c>
      <c r="C688" s="8" t="s">
        <v>1</v>
      </c>
      <c r="D688" s="9">
        <v>1</v>
      </c>
      <c r="E688" s="24">
        <v>2000</v>
      </c>
      <c r="F688" s="17">
        <f t="shared" si="14"/>
        <v>2000</v>
      </c>
      <c r="G688" s="20"/>
      <c r="H688" s="22">
        <f t="shared" si="15"/>
        <v>0</v>
      </c>
    </row>
    <row r="689" spans="1:8" ht="13.5">
      <c r="A689" s="5"/>
      <c r="B689" s="48" t="s">
        <v>233</v>
      </c>
      <c r="C689" s="5"/>
      <c r="D689" s="5"/>
      <c r="E689" s="24"/>
      <c r="F689" s="17">
        <f t="shared" si="14"/>
        <v>0</v>
      </c>
      <c r="G689" s="20"/>
      <c r="H689" s="22">
        <f t="shared" si="15"/>
        <v>0</v>
      </c>
    </row>
    <row r="690" spans="1:8" ht="12.75">
      <c r="A690" s="5"/>
      <c r="B690" s="49" t="s">
        <v>256</v>
      </c>
      <c r="C690" s="8" t="s">
        <v>1</v>
      </c>
      <c r="D690" s="9">
        <v>4</v>
      </c>
      <c r="E690" s="24"/>
      <c r="F690" s="17">
        <f t="shared" si="14"/>
        <v>0</v>
      </c>
      <c r="G690" s="20"/>
      <c r="H690" s="22">
        <f t="shared" si="15"/>
        <v>0</v>
      </c>
    </row>
    <row r="691" spans="1:8" ht="12.75">
      <c r="A691" s="5"/>
      <c r="B691" s="49" t="s">
        <v>257</v>
      </c>
      <c r="C691" s="8" t="s">
        <v>1</v>
      </c>
      <c r="D691" s="9">
        <v>3</v>
      </c>
      <c r="E691" s="24">
        <v>30000</v>
      </c>
      <c r="F691" s="17">
        <f t="shared" si="14"/>
        <v>90000</v>
      </c>
      <c r="G691" s="20"/>
      <c r="H691" s="22">
        <f t="shared" si="15"/>
        <v>0</v>
      </c>
    </row>
    <row r="692" spans="1:8" ht="12.75">
      <c r="A692" s="5"/>
      <c r="B692" s="49" t="s">
        <v>258</v>
      </c>
      <c r="C692" s="8" t="s">
        <v>1</v>
      </c>
      <c r="D692" s="9">
        <v>3</v>
      </c>
      <c r="E692" s="24">
        <v>40000</v>
      </c>
      <c r="F692" s="17">
        <f t="shared" si="14"/>
        <v>120000</v>
      </c>
      <c r="G692" s="20"/>
      <c r="H692" s="22">
        <f t="shared" si="15"/>
        <v>0</v>
      </c>
    </row>
    <row r="693" spans="1:8" ht="12.75">
      <c r="A693" s="5"/>
      <c r="B693" s="49" t="s">
        <v>259</v>
      </c>
      <c r="C693" s="8" t="s">
        <v>1</v>
      </c>
      <c r="D693" s="9">
        <v>3</v>
      </c>
      <c r="E693" s="24">
        <v>40000</v>
      </c>
      <c r="F693" s="17">
        <f t="shared" si="14"/>
        <v>120000</v>
      </c>
      <c r="G693" s="20"/>
      <c r="H693" s="22">
        <f t="shared" si="15"/>
        <v>0</v>
      </c>
    </row>
    <row r="694" spans="1:8" ht="12.75">
      <c r="A694" s="5"/>
      <c r="B694" s="49" t="s">
        <v>260</v>
      </c>
      <c r="C694" s="8" t="s">
        <v>1</v>
      </c>
      <c r="D694" s="9">
        <v>1</v>
      </c>
      <c r="E694" s="24">
        <v>40000</v>
      </c>
      <c r="F694" s="17">
        <f t="shared" si="14"/>
        <v>40000</v>
      </c>
      <c r="G694" s="20"/>
      <c r="H694" s="22">
        <f t="shared" si="15"/>
        <v>0</v>
      </c>
    </row>
    <row r="695" spans="1:8" ht="12.75">
      <c r="A695" s="5"/>
      <c r="B695" s="49" t="s">
        <v>261</v>
      </c>
      <c r="C695" s="8" t="s">
        <v>1</v>
      </c>
      <c r="D695" s="9">
        <v>3</v>
      </c>
      <c r="E695" s="24"/>
      <c r="F695" s="17">
        <f aca="true" t="shared" si="16" ref="F695:F764">D695*E695</f>
        <v>0</v>
      </c>
      <c r="G695" s="20"/>
      <c r="H695" s="22">
        <f aca="true" t="shared" si="17" ref="H695:H764">E695*G695</f>
        <v>0</v>
      </c>
    </row>
    <row r="696" spans="1:8" ht="12.75">
      <c r="A696" s="5"/>
      <c r="B696" s="49" t="s">
        <v>262</v>
      </c>
      <c r="C696" s="8" t="s">
        <v>1</v>
      </c>
      <c r="D696" s="9">
        <v>2</v>
      </c>
      <c r="E696" s="24">
        <v>8000</v>
      </c>
      <c r="F696" s="17">
        <f t="shared" si="16"/>
        <v>16000</v>
      </c>
      <c r="G696" s="20"/>
      <c r="H696" s="22">
        <f t="shared" si="17"/>
        <v>0</v>
      </c>
    </row>
    <row r="697" spans="1:8" ht="12.75">
      <c r="A697" s="5"/>
      <c r="B697" s="49" t="s">
        <v>263</v>
      </c>
      <c r="C697" s="8" t="s">
        <v>1</v>
      </c>
      <c r="D697" s="9">
        <v>1</v>
      </c>
      <c r="E697" s="24">
        <v>15000</v>
      </c>
      <c r="F697" s="17">
        <f t="shared" si="16"/>
        <v>15000</v>
      </c>
      <c r="G697" s="20"/>
      <c r="H697" s="22">
        <f t="shared" si="17"/>
        <v>0</v>
      </c>
    </row>
    <row r="698" spans="1:8" ht="12.75">
      <c r="A698" s="179"/>
      <c r="B698" s="49" t="s">
        <v>264</v>
      </c>
      <c r="C698" s="8" t="s">
        <v>1</v>
      </c>
      <c r="D698" s="9">
        <v>1</v>
      </c>
      <c r="E698" s="24"/>
      <c r="F698" s="17">
        <f t="shared" si="16"/>
        <v>0</v>
      </c>
      <c r="G698" s="20"/>
      <c r="H698" s="22">
        <f t="shared" si="17"/>
        <v>0</v>
      </c>
    </row>
    <row r="699" spans="1:8" ht="12.75">
      <c r="A699" s="5"/>
      <c r="B699" s="96" t="s">
        <v>389</v>
      </c>
      <c r="C699" s="97"/>
      <c r="D699" s="97"/>
      <c r="E699" s="94"/>
      <c r="F699" s="95">
        <f>SUM(F676:F698)</f>
        <v>679000</v>
      </c>
      <c r="G699" s="95"/>
      <c r="H699" s="95">
        <f>SUM(H676:H698)</f>
        <v>0</v>
      </c>
    </row>
    <row r="700" spans="1:8" ht="12.75">
      <c r="A700" s="100"/>
      <c r="B700" s="139"/>
      <c r="C700" s="115"/>
      <c r="D700" s="115"/>
      <c r="E700" s="116"/>
      <c r="F700" s="117"/>
      <c r="G700" s="117"/>
      <c r="H700" s="117"/>
    </row>
    <row r="701" spans="1:8" ht="12.75">
      <c r="A701" s="100"/>
      <c r="B701" s="139"/>
      <c r="C701" s="115"/>
      <c r="D701" s="115"/>
      <c r="E701" s="116"/>
      <c r="F701" s="117"/>
      <c r="G701" s="117"/>
      <c r="H701" s="117"/>
    </row>
    <row r="702" spans="1:8" ht="12.75">
      <c r="A702" s="100"/>
      <c r="B702" s="139"/>
      <c r="C702" s="115"/>
      <c r="D702" s="115"/>
      <c r="E702" s="116"/>
      <c r="F702" s="117"/>
      <c r="G702" s="117"/>
      <c r="H702" s="117"/>
    </row>
    <row r="703" spans="1:8" ht="12.75">
      <c r="A703" s="100"/>
      <c r="B703" s="139"/>
      <c r="C703" s="115"/>
      <c r="D703" s="115"/>
      <c r="E703" s="116"/>
      <c r="F703" s="117"/>
      <c r="G703" s="117"/>
      <c r="H703" s="117"/>
    </row>
    <row r="704" spans="1:8" ht="12.75">
      <c r="A704" s="15" t="s">
        <v>317</v>
      </c>
      <c r="B704" s="14" t="s">
        <v>318</v>
      </c>
      <c r="C704" s="5"/>
      <c r="D704" s="5"/>
      <c r="E704" s="5"/>
      <c r="F704" s="6"/>
      <c r="G704" s="15" t="s">
        <v>323</v>
      </c>
      <c r="H704" s="15"/>
    </row>
    <row r="705" spans="1:8" ht="22.5">
      <c r="A705" s="5"/>
      <c r="B705" s="85" t="s">
        <v>391</v>
      </c>
      <c r="C705" s="5" t="s">
        <v>320</v>
      </c>
      <c r="D705" s="5" t="s">
        <v>321</v>
      </c>
      <c r="E705" s="23" t="s">
        <v>322</v>
      </c>
      <c r="F705" s="6" t="s">
        <v>325</v>
      </c>
      <c r="G705" s="6" t="s">
        <v>324</v>
      </c>
      <c r="H705" s="6" t="s">
        <v>325</v>
      </c>
    </row>
    <row r="706" spans="1:8" ht="12.75">
      <c r="A706" s="131"/>
      <c r="B706" s="184" t="s">
        <v>362</v>
      </c>
      <c r="C706" s="174"/>
      <c r="D706" s="174"/>
      <c r="E706" s="175"/>
      <c r="F706" s="176"/>
      <c r="G706" s="178"/>
      <c r="H706" s="177"/>
    </row>
    <row r="707" spans="1:8" ht="13.5">
      <c r="A707" s="5"/>
      <c r="B707" s="56" t="s">
        <v>93</v>
      </c>
      <c r="C707" s="5"/>
      <c r="D707" s="5"/>
      <c r="E707" s="24"/>
      <c r="F707" s="17">
        <f t="shared" si="16"/>
        <v>0</v>
      </c>
      <c r="G707" s="20"/>
      <c r="H707" s="22">
        <f t="shared" si="17"/>
        <v>0</v>
      </c>
    </row>
    <row r="708" spans="1:8" ht="12.75">
      <c r="A708" s="5"/>
      <c r="B708" s="55" t="s">
        <v>335</v>
      </c>
      <c r="C708" s="98" t="s">
        <v>393</v>
      </c>
      <c r="D708" s="5"/>
      <c r="E708" s="24"/>
      <c r="F708" s="17">
        <f t="shared" si="16"/>
        <v>0</v>
      </c>
      <c r="G708" s="20"/>
      <c r="H708" s="22">
        <f t="shared" si="17"/>
        <v>0</v>
      </c>
    </row>
    <row r="709" spans="1:8" ht="12.75">
      <c r="A709" s="5"/>
      <c r="B709" s="55" t="s">
        <v>334</v>
      </c>
      <c r="C709" s="98" t="s">
        <v>393</v>
      </c>
      <c r="D709" s="5"/>
      <c r="E709" s="24"/>
      <c r="F709" s="17">
        <f t="shared" si="16"/>
        <v>0</v>
      </c>
      <c r="G709" s="20"/>
      <c r="H709" s="22">
        <f t="shared" si="17"/>
        <v>0</v>
      </c>
    </row>
    <row r="710" spans="1:8" ht="12.75">
      <c r="A710" s="5"/>
      <c r="B710" s="55" t="s">
        <v>336</v>
      </c>
      <c r="C710" s="98" t="s">
        <v>393</v>
      </c>
      <c r="D710" s="5"/>
      <c r="E710" s="24"/>
      <c r="F710" s="17">
        <f t="shared" si="16"/>
        <v>0</v>
      </c>
      <c r="G710" s="20"/>
      <c r="H710" s="22">
        <f t="shared" si="17"/>
        <v>0</v>
      </c>
    </row>
    <row r="711" spans="1:8" ht="12.75">
      <c r="A711" s="5"/>
      <c r="B711" s="55" t="s">
        <v>337</v>
      </c>
      <c r="C711" s="98" t="s">
        <v>393</v>
      </c>
      <c r="D711" s="5"/>
      <c r="E711" s="24"/>
      <c r="F711" s="17">
        <f t="shared" si="16"/>
        <v>0</v>
      </c>
      <c r="G711" s="20"/>
      <c r="H711" s="22">
        <f t="shared" si="17"/>
        <v>0</v>
      </c>
    </row>
    <row r="712" spans="1:8" ht="13.5">
      <c r="A712" s="5"/>
      <c r="B712" s="56" t="s">
        <v>233</v>
      </c>
      <c r="C712" s="98" t="s">
        <v>393</v>
      </c>
      <c r="D712" s="5"/>
      <c r="E712" s="24"/>
      <c r="F712" s="17">
        <f t="shared" si="16"/>
        <v>0</v>
      </c>
      <c r="G712" s="20"/>
      <c r="H712" s="22">
        <f t="shared" si="17"/>
        <v>0</v>
      </c>
    </row>
    <row r="713" spans="1:8" ht="12.75">
      <c r="A713" s="5"/>
      <c r="B713" s="66" t="s">
        <v>338</v>
      </c>
      <c r="C713" s="98" t="s">
        <v>393</v>
      </c>
      <c r="D713" s="5">
        <v>1</v>
      </c>
      <c r="E713" s="24">
        <v>30000</v>
      </c>
      <c r="F713" s="17">
        <f t="shared" si="16"/>
        <v>30000</v>
      </c>
      <c r="G713" s="20"/>
      <c r="H713" s="22">
        <f t="shared" si="17"/>
        <v>0</v>
      </c>
    </row>
    <row r="714" spans="1:8" ht="12.75">
      <c r="A714" s="5"/>
      <c r="B714" s="66" t="s">
        <v>339</v>
      </c>
      <c r="C714" s="98" t="s">
        <v>393</v>
      </c>
      <c r="D714" s="5"/>
      <c r="E714" s="24"/>
      <c r="F714" s="17">
        <f t="shared" si="16"/>
        <v>0</v>
      </c>
      <c r="G714" s="20"/>
      <c r="H714" s="22">
        <f t="shared" si="17"/>
        <v>0</v>
      </c>
    </row>
    <row r="715" spans="1:8" ht="12.75">
      <c r="A715" s="5"/>
      <c r="B715" s="66" t="s">
        <v>340</v>
      </c>
      <c r="C715" s="98" t="s">
        <v>393</v>
      </c>
      <c r="D715" s="5"/>
      <c r="E715" s="24"/>
      <c r="F715" s="17">
        <f t="shared" si="16"/>
        <v>0</v>
      </c>
      <c r="G715" s="20"/>
      <c r="H715" s="22">
        <f t="shared" si="17"/>
        <v>0</v>
      </c>
    </row>
    <row r="716" spans="1:8" ht="12.75">
      <c r="A716" s="5"/>
      <c r="B716" s="59" t="s">
        <v>395</v>
      </c>
      <c r="C716" s="26"/>
      <c r="D716" s="26"/>
      <c r="E716" s="30"/>
      <c r="F716" s="31">
        <f>SUM(F707:F715)</f>
        <v>30000</v>
      </c>
      <c r="G716" s="31"/>
      <c r="H716" s="31">
        <f>SUM(H707:H715)</f>
        <v>0</v>
      </c>
    </row>
    <row r="717" spans="1:8" ht="12.75">
      <c r="A717" s="5"/>
      <c r="B717" s="52" t="s">
        <v>380</v>
      </c>
      <c r="C717" s="5"/>
      <c r="D717" s="5"/>
      <c r="E717" s="24"/>
      <c r="F717" s="17"/>
      <c r="G717" s="20"/>
      <c r="H717" s="22"/>
    </row>
    <row r="718" spans="1:8" ht="13.5">
      <c r="A718" s="5"/>
      <c r="B718" s="48" t="s">
        <v>93</v>
      </c>
      <c r="C718" s="5"/>
      <c r="D718" s="5"/>
      <c r="E718" s="24"/>
      <c r="F718" s="17"/>
      <c r="G718" s="20"/>
      <c r="H718" s="22"/>
    </row>
    <row r="719" spans="1:8" ht="12.75">
      <c r="A719" s="5"/>
      <c r="B719" s="49" t="s">
        <v>265</v>
      </c>
      <c r="C719" s="8" t="s">
        <v>1</v>
      </c>
      <c r="D719" s="9">
        <v>1</v>
      </c>
      <c r="E719" s="24">
        <v>80000</v>
      </c>
      <c r="F719" s="17">
        <f t="shared" si="16"/>
        <v>80000</v>
      </c>
      <c r="G719" s="20"/>
      <c r="H719" s="22">
        <f t="shared" si="17"/>
        <v>0</v>
      </c>
    </row>
    <row r="720" spans="1:8" ht="12.75">
      <c r="A720" s="5"/>
      <c r="B720" s="49" t="s">
        <v>12</v>
      </c>
      <c r="C720" s="8" t="s">
        <v>1</v>
      </c>
      <c r="D720" s="9">
        <v>1</v>
      </c>
      <c r="E720" s="24">
        <v>5000</v>
      </c>
      <c r="F720" s="17">
        <f t="shared" si="16"/>
        <v>5000</v>
      </c>
      <c r="G720" s="20"/>
      <c r="H720" s="22">
        <f t="shared" si="17"/>
        <v>0</v>
      </c>
    </row>
    <row r="721" spans="1:8" ht="12.75">
      <c r="A721" s="5"/>
      <c r="B721" s="49" t="s">
        <v>266</v>
      </c>
      <c r="C721" s="8" t="s">
        <v>1</v>
      </c>
      <c r="D721" s="9">
        <v>1</v>
      </c>
      <c r="E721" s="24">
        <v>60000</v>
      </c>
      <c r="F721" s="17">
        <f t="shared" si="16"/>
        <v>60000</v>
      </c>
      <c r="G721" s="20"/>
      <c r="H721" s="22">
        <f t="shared" si="17"/>
        <v>0</v>
      </c>
    </row>
    <row r="722" spans="1:8" ht="12.75">
      <c r="A722" s="5"/>
      <c r="B722" s="49" t="s">
        <v>267</v>
      </c>
      <c r="C722" s="8" t="s">
        <v>1</v>
      </c>
      <c r="D722" s="9">
        <v>1</v>
      </c>
      <c r="E722" s="24">
        <v>30000</v>
      </c>
      <c r="F722" s="17">
        <f t="shared" si="16"/>
        <v>30000</v>
      </c>
      <c r="G722" s="20"/>
      <c r="H722" s="22">
        <f t="shared" si="17"/>
        <v>0</v>
      </c>
    </row>
    <row r="723" spans="1:8" ht="12.75">
      <c r="A723" s="5"/>
      <c r="B723" s="49" t="s">
        <v>28</v>
      </c>
      <c r="C723" s="8" t="s">
        <v>1</v>
      </c>
      <c r="D723" s="9">
        <v>5</v>
      </c>
      <c r="E723" s="24">
        <v>2500</v>
      </c>
      <c r="F723" s="17">
        <f t="shared" si="16"/>
        <v>12500</v>
      </c>
      <c r="G723" s="20"/>
      <c r="H723" s="22">
        <f t="shared" si="17"/>
        <v>0</v>
      </c>
    </row>
    <row r="724" spans="1:8" ht="12.75">
      <c r="A724" s="5"/>
      <c r="B724" s="49" t="s">
        <v>268</v>
      </c>
      <c r="C724" s="8" t="s">
        <v>1</v>
      </c>
      <c r="D724" s="9">
        <v>3</v>
      </c>
      <c r="E724" s="24">
        <v>1200</v>
      </c>
      <c r="F724" s="17">
        <f t="shared" si="16"/>
        <v>3600</v>
      </c>
      <c r="G724" s="20"/>
      <c r="H724" s="22">
        <f t="shared" si="17"/>
        <v>0</v>
      </c>
    </row>
    <row r="725" spans="1:8" ht="12.75">
      <c r="A725" s="5"/>
      <c r="B725" s="49" t="s">
        <v>269</v>
      </c>
      <c r="C725" s="8" t="s">
        <v>1</v>
      </c>
      <c r="D725" s="9">
        <v>2</v>
      </c>
      <c r="E725" s="24">
        <v>12000</v>
      </c>
      <c r="F725" s="17">
        <f t="shared" si="16"/>
        <v>24000</v>
      </c>
      <c r="G725" s="20"/>
      <c r="H725" s="22">
        <f t="shared" si="17"/>
        <v>0</v>
      </c>
    </row>
    <row r="726" spans="1:8" ht="12.75">
      <c r="A726" s="5"/>
      <c r="B726" s="49" t="s">
        <v>270</v>
      </c>
      <c r="C726" s="8" t="s">
        <v>1</v>
      </c>
      <c r="D726" s="9">
        <v>2</v>
      </c>
      <c r="E726" s="24">
        <v>2000</v>
      </c>
      <c r="F726" s="17">
        <f t="shared" si="16"/>
        <v>4000</v>
      </c>
      <c r="G726" s="20"/>
      <c r="H726" s="22">
        <f t="shared" si="17"/>
        <v>0</v>
      </c>
    </row>
    <row r="727" spans="1:8" ht="12.75">
      <c r="A727" s="5"/>
      <c r="B727" s="49" t="s">
        <v>271</v>
      </c>
      <c r="C727" s="8" t="s">
        <v>1</v>
      </c>
      <c r="D727" s="9">
        <v>1</v>
      </c>
      <c r="E727" s="24">
        <v>140000</v>
      </c>
      <c r="F727" s="17">
        <f t="shared" si="16"/>
        <v>140000</v>
      </c>
      <c r="G727" s="20"/>
      <c r="H727" s="22">
        <f t="shared" si="17"/>
        <v>0</v>
      </c>
    </row>
    <row r="728" spans="1:8" ht="12.75">
      <c r="A728" s="5"/>
      <c r="B728" s="49" t="s">
        <v>18</v>
      </c>
      <c r="C728" s="8" t="s">
        <v>1</v>
      </c>
      <c r="D728" s="9">
        <v>1</v>
      </c>
      <c r="E728" s="24">
        <v>2000</v>
      </c>
      <c r="F728" s="17">
        <f t="shared" si="16"/>
        <v>2000</v>
      </c>
      <c r="G728" s="20"/>
      <c r="H728" s="22">
        <f t="shared" si="17"/>
        <v>0</v>
      </c>
    </row>
    <row r="729" spans="1:8" ht="12.75">
      <c r="A729" s="5"/>
      <c r="B729" s="49" t="s">
        <v>272</v>
      </c>
      <c r="C729" s="8" t="s">
        <v>1</v>
      </c>
      <c r="D729" s="9">
        <v>1</v>
      </c>
      <c r="E729" s="24">
        <v>8000</v>
      </c>
      <c r="F729" s="17">
        <f t="shared" si="16"/>
        <v>8000</v>
      </c>
      <c r="G729" s="20"/>
      <c r="H729" s="22">
        <f t="shared" si="17"/>
        <v>0</v>
      </c>
    </row>
    <row r="730" spans="1:8" ht="12.75">
      <c r="A730" s="5"/>
      <c r="B730" s="49" t="s">
        <v>273</v>
      </c>
      <c r="C730" s="8" t="s">
        <v>1</v>
      </c>
      <c r="D730" s="9">
        <v>1</v>
      </c>
      <c r="E730" s="24">
        <v>10000</v>
      </c>
      <c r="F730" s="17">
        <f t="shared" si="16"/>
        <v>10000</v>
      </c>
      <c r="G730" s="20"/>
      <c r="H730" s="22">
        <f t="shared" si="17"/>
        <v>0</v>
      </c>
    </row>
    <row r="731" spans="1:8" ht="12.75">
      <c r="A731" s="5"/>
      <c r="B731" s="49" t="s">
        <v>274</v>
      </c>
      <c r="C731" s="8" t="s">
        <v>1</v>
      </c>
      <c r="D731" s="9">
        <v>1</v>
      </c>
      <c r="E731" s="24">
        <v>15000</v>
      </c>
      <c r="F731" s="17">
        <f t="shared" si="16"/>
        <v>15000</v>
      </c>
      <c r="G731" s="20"/>
      <c r="H731" s="22">
        <f t="shared" si="17"/>
        <v>0</v>
      </c>
    </row>
    <row r="732" spans="1:8" ht="12.75">
      <c r="A732" s="5"/>
      <c r="B732" s="49" t="s">
        <v>275</v>
      </c>
      <c r="C732" s="8" t="s">
        <v>1</v>
      </c>
      <c r="D732" s="9">
        <v>1</v>
      </c>
      <c r="E732" s="24">
        <v>2000</v>
      </c>
      <c r="F732" s="17">
        <f t="shared" si="16"/>
        <v>2000</v>
      </c>
      <c r="G732" s="20"/>
      <c r="H732" s="22">
        <f t="shared" si="17"/>
        <v>0</v>
      </c>
    </row>
    <row r="733" spans="1:8" ht="13.5">
      <c r="A733" s="5"/>
      <c r="B733" s="48" t="s">
        <v>233</v>
      </c>
      <c r="C733" s="5"/>
      <c r="D733" s="5"/>
      <c r="E733" s="24"/>
      <c r="F733" s="17">
        <f t="shared" si="16"/>
        <v>0</v>
      </c>
      <c r="G733" s="20"/>
      <c r="H733" s="22">
        <f t="shared" si="17"/>
        <v>0</v>
      </c>
    </row>
    <row r="734" spans="1:8" ht="12.75">
      <c r="A734" s="5"/>
      <c r="B734" s="49" t="s">
        <v>276</v>
      </c>
      <c r="C734" s="8" t="s">
        <v>1</v>
      </c>
      <c r="D734" s="9">
        <v>1</v>
      </c>
      <c r="E734" s="24"/>
      <c r="F734" s="17">
        <f t="shared" si="16"/>
        <v>0</v>
      </c>
      <c r="G734" s="20"/>
      <c r="H734" s="22">
        <f t="shared" si="17"/>
        <v>0</v>
      </c>
    </row>
    <row r="735" spans="1:8" ht="12.75">
      <c r="A735" s="5"/>
      <c r="B735" s="49" t="s">
        <v>277</v>
      </c>
      <c r="C735" s="8" t="s">
        <v>1</v>
      </c>
      <c r="D735" s="9">
        <v>2</v>
      </c>
      <c r="E735" s="24">
        <v>15000</v>
      </c>
      <c r="F735" s="17">
        <f t="shared" si="16"/>
        <v>30000</v>
      </c>
      <c r="G735" s="20"/>
      <c r="H735" s="22">
        <f t="shared" si="17"/>
        <v>0</v>
      </c>
    </row>
    <row r="736" spans="1:8" ht="12.75">
      <c r="A736" s="5"/>
      <c r="B736" s="49" t="s">
        <v>278</v>
      </c>
      <c r="C736" s="8" t="s">
        <v>1</v>
      </c>
      <c r="D736" s="9">
        <v>1</v>
      </c>
      <c r="E736" s="24">
        <v>8000</v>
      </c>
      <c r="F736" s="17">
        <f t="shared" si="16"/>
        <v>8000</v>
      </c>
      <c r="G736" s="20"/>
      <c r="H736" s="22">
        <f t="shared" si="17"/>
        <v>0</v>
      </c>
    </row>
    <row r="737" spans="1:8" ht="12.75">
      <c r="A737" s="5"/>
      <c r="B737" s="49" t="s">
        <v>279</v>
      </c>
      <c r="C737" s="8" t="s">
        <v>1</v>
      </c>
      <c r="D737" s="9">
        <v>4</v>
      </c>
      <c r="E737" s="24"/>
      <c r="F737" s="17">
        <f t="shared" si="16"/>
        <v>0</v>
      </c>
      <c r="G737" s="20"/>
      <c r="H737" s="22">
        <f t="shared" si="17"/>
        <v>0</v>
      </c>
    </row>
    <row r="738" spans="1:8" ht="12.75">
      <c r="A738" s="5"/>
      <c r="B738" s="49" t="s">
        <v>280</v>
      </c>
      <c r="C738" s="8" t="s">
        <v>1</v>
      </c>
      <c r="D738" s="9">
        <v>1</v>
      </c>
      <c r="E738" s="24"/>
      <c r="F738" s="17">
        <f t="shared" si="16"/>
        <v>0</v>
      </c>
      <c r="G738" s="20"/>
      <c r="H738" s="22">
        <f t="shared" si="17"/>
        <v>0</v>
      </c>
    </row>
    <row r="739" spans="1:8" ht="12.75">
      <c r="A739" s="5"/>
      <c r="B739" s="91" t="s">
        <v>396</v>
      </c>
      <c r="C739" s="92"/>
      <c r="D739" s="93"/>
      <c r="E739" s="94"/>
      <c r="F739" s="94">
        <f>SUM(F719:F738)</f>
        <v>434100</v>
      </c>
      <c r="G739" s="94"/>
      <c r="H739" s="94">
        <f>SUM(H719:H738)</f>
        <v>0</v>
      </c>
    </row>
    <row r="740" spans="1:8" ht="12.75">
      <c r="A740" s="5"/>
      <c r="B740" s="61" t="s">
        <v>381</v>
      </c>
      <c r="C740" s="5"/>
      <c r="D740" s="5"/>
      <c r="E740" s="24"/>
      <c r="F740" s="17"/>
      <c r="G740" s="20"/>
      <c r="H740" s="22"/>
    </row>
    <row r="741" spans="1:8" ht="13.5">
      <c r="A741" s="5"/>
      <c r="B741" s="48" t="s">
        <v>93</v>
      </c>
      <c r="C741" s="5"/>
      <c r="D741" s="5"/>
      <c r="E741" s="24"/>
      <c r="F741" s="17"/>
      <c r="G741" s="20"/>
      <c r="H741" s="22"/>
    </row>
    <row r="742" spans="1:8" ht="12.75">
      <c r="A742" s="5"/>
      <c r="B742" s="49" t="s">
        <v>281</v>
      </c>
      <c r="C742" s="8" t="s">
        <v>1</v>
      </c>
      <c r="D742" s="9">
        <v>1</v>
      </c>
      <c r="E742" s="24">
        <v>1300000</v>
      </c>
      <c r="F742" s="17">
        <f t="shared" si="16"/>
        <v>1300000</v>
      </c>
      <c r="G742" s="20"/>
      <c r="H742" s="22">
        <f t="shared" si="17"/>
        <v>0</v>
      </c>
    </row>
    <row r="743" spans="1:8" ht="12.75">
      <c r="A743" s="5"/>
      <c r="B743" s="49" t="s">
        <v>282</v>
      </c>
      <c r="C743" s="8" t="s">
        <v>1</v>
      </c>
      <c r="D743" s="9">
        <v>1</v>
      </c>
      <c r="E743" s="24">
        <v>26500</v>
      </c>
      <c r="F743" s="17">
        <f t="shared" si="16"/>
        <v>26500</v>
      </c>
      <c r="G743" s="20"/>
      <c r="H743" s="22">
        <f t="shared" si="17"/>
        <v>0</v>
      </c>
    </row>
    <row r="744" spans="1:8" ht="12.75">
      <c r="A744" s="5"/>
      <c r="B744" s="49" t="s">
        <v>283</v>
      </c>
      <c r="C744" s="8" t="s">
        <v>1</v>
      </c>
      <c r="D744" s="9">
        <v>1</v>
      </c>
      <c r="E744" s="24">
        <v>20000</v>
      </c>
      <c r="F744" s="17">
        <f t="shared" si="16"/>
        <v>20000</v>
      </c>
      <c r="G744" s="20"/>
      <c r="H744" s="22">
        <f t="shared" si="17"/>
        <v>0</v>
      </c>
    </row>
    <row r="745" spans="1:8" ht="12.75">
      <c r="A745" s="5"/>
      <c r="B745" s="49" t="s">
        <v>284</v>
      </c>
      <c r="C745" s="8" t="s">
        <v>1</v>
      </c>
      <c r="D745" s="9">
        <v>1</v>
      </c>
      <c r="E745" s="24">
        <v>26500</v>
      </c>
      <c r="F745" s="17">
        <f t="shared" si="16"/>
        <v>26500</v>
      </c>
      <c r="G745" s="20"/>
      <c r="H745" s="22">
        <f t="shared" si="17"/>
        <v>0</v>
      </c>
    </row>
    <row r="746" spans="1:8" ht="12.75">
      <c r="A746" s="5"/>
      <c r="B746" s="49" t="s">
        <v>285</v>
      </c>
      <c r="C746" s="8" t="s">
        <v>1</v>
      </c>
      <c r="D746" s="9">
        <v>2</v>
      </c>
      <c r="E746" s="24">
        <v>850000</v>
      </c>
      <c r="F746" s="17">
        <f t="shared" si="16"/>
        <v>1700000</v>
      </c>
      <c r="G746" s="20"/>
      <c r="H746" s="22">
        <f t="shared" si="17"/>
        <v>0</v>
      </c>
    </row>
    <row r="747" spans="1:8" ht="13.5">
      <c r="A747" s="5"/>
      <c r="B747" s="48" t="s">
        <v>233</v>
      </c>
      <c r="C747" s="5"/>
      <c r="D747" s="5"/>
      <c r="E747" s="24"/>
      <c r="F747" s="17">
        <f t="shared" si="16"/>
        <v>0</v>
      </c>
      <c r="G747" s="20"/>
      <c r="H747" s="22">
        <f t="shared" si="17"/>
        <v>0</v>
      </c>
    </row>
    <row r="748" spans="1:8" ht="12.75">
      <c r="A748" s="5"/>
      <c r="B748" s="49" t="s">
        <v>286</v>
      </c>
      <c r="C748" s="8" t="s">
        <v>1</v>
      </c>
      <c r="D748" s="9">
        <v>2</v>
      </c>
      <c r="E748" s="24"/>
      <c r="F748" s="17">
        <f t="shared" si="16"/>
        <v>0</v>
      </c>
      <c r="G748" s="20"/>
      <c r="H748" s="22">
        <f t="shared" si="17"/>
        <v>0</v>
      </c>
    </row>
    <row r="749" spans="1:8" ht="12.75">
      <c r="A749" s="5"/>
      <c r="B749" s="49" t="s">
        <v>287</v>
      </c>
      <c r="C749" s="8" t="s">
        <v>1</v>
      </c>
      <c r="D749" s="9">
        <v>2</v>
      </c>
      <c r="E749" s="24"/>
      <c r="F749" s="17">
        <f t="shared" si="16"/>
        <v>0</v>
      </c>
      <c r="G749" s="20"/>
      <c r="H749" s="22">
        <f t="shared" si="17"/>
        <v>0</v>
      </c>
    </row>
    <row r="750" spans="1:8" ht="12.75">
      <c r="A750" s="5"/>
      <c r="B750" s="49" t="s">
        <v>288</v>
      </c>
      <c r="C750" s="8" t="s">
        <v>1</v>
      </c>
      <c r="D750" s="9">
        <v>4</v>
      </c>
      <c r="E750" s="24"/>
      <c r="F750" s="17">
        <f t="shared" si="16"/>
        <v>0</v>
      </c>
      <c r="G750" s="20"/>
      <c r="H750" s="22">
        <f t="shared" si="17"/>
        <v>0</v>
      </c>
    </row>
    <row r="751" spans="1:8" ht="12.75">
      <c r="A751" s="5"/>
      <c r="B751" s="49" t="s">
        <v>289</v>
      </c>
      <c r="C751" s="5"/>
      <c r="D751" s="5"/>
      <c r="E751" s="24"/>
      <c r="F751" s="17">
        <f t="shared" si="16"/>
        <v>0</v>
      </c>
      <c r="G751" s="20"/>
      <c r="H751" s="22">
        <f t="shared" si="17"/>
        <v>0</v>
      </c>
    </row>
    <row r="752" spans="1:8" ht="25.5">
      <c r="A752" s="5"/>
      <c r="B752" s="50" t="s">
        <v>290</v>
      </c>
      <c r="C752" s="5"/>
      <c r="D752" s="5"/>
      <c r="E752" s="24"/>
      <c r="F752" s="17">
        <f t="shared" si="16"/>
        <v>0</v>
      </c>
      <c r="G752" s="20"/>
      <c r="H752" s="22">
        <f t="shared" si="17"/>
        <v>0</v>
      </c>
    </row>
    <row r="753" spans="1:8" ht="25.5">
      <c r="A753" s="5"/>
      <c r="B753" s="50" t="s">
        <v>291</v>
      </c>
      <c r="C753" s="5"/>
      <c r="D753" s="5"/>
      <c r="E753" s="24"/>
      <c r="F753" s="17">
        <f t="shared" si="16"/>
        <v>0</v>
      </c>
      <c r="G753" s="20"/>
      <c r="H753" s="22">
        <f t="shared" si="17"/>
        <v>0</v>
      </c>
    </row>
    <row r="754" spans="1:8" ht="12.75">
      <c r="A754" s="5"/>
      <c r="B754" s="96" t="s">
        <v>397</v>
      </c>
      <c r="C754" s="97"/>
      <c r="D754" s="97"/>
      <c r="E754" s="94"/>
      <c r="F754" s="95">
        <f>SUM(F742:F753)</f>
        <v>3073000</v>
      </c>
      <c r="G754" s="95"/>
      <c r="H754" s="95">
        <f>SUM(H742:H753)</f>
        <v>0</v>
      </c>
    </row>
    <row r="755" spans="1:8" ht="12.75">
      <c r="A755" s="5"/>
      <c r="B755" s="52" t="s">
        <v>382</v>
      </c>
      <c r="C755" s="5"/>
      <c r="D755" s="5"/>
      <c r="E755" s="24"/>
      <c r="F755" s="17"/>
      <c r="G755" s="20"/>
      <c r="H755" s="22"/>
    </row>
    <row r="756" spans="1:8" ht="13.5">
      <c r="A756" s="5"/>
      <c r="B756" s="48" t="s">
        <v>93</v>
      </c>
      <c r="C756" s="5"/>
      <c r="D756" s="5"/>
      <c r="E756" s="24"/>
      <c r="F756" s="17"/>
      <c r="G756" s="20"/>
      <c r="H756" s="22"/>
    </row>
    <row r="757" spans="1:8" ht="12.75">
      <c r="A757" s="5"/>
      <c r="B757" s="49" t="s">
        <v>292</v>
      </c>
      <c r="C757" s="8" t="s">
        <v>26</v>
      </c>
      <c r="D757" s="9">
        <v>1</v>
      </c>
      <c r="E757" s="24">
        <v>5000</v>
      </c>
      <c r="F757" s="17">
        <f t="shared" si="16"/>
        <v>5000</v>
      </c>
      <c r="G757" s="20"/>
      <c r="H757" s="22">
        <f t="shared" si="17"/>
        <v>0</v>
      </c>
    </row>
    <row r="758" spans="1:8" ht="12.75">
      <c r="A758" s="5"/>
      <c r="B758" s="49" t="s">
        <v>293</v>
      </c>
      <c r="C758" s="8" t="s">
        <v>1</v>
      </c>
      <c r="D758" s="9">
        <v>5</v>
      </c>
      <c r="E758" s="24">
        <v>8000</v>
      </c>
      <c r="F758" s="17">
        <f t="shared" si="16"/>
        <v>40000</v>
      </c>
      <c r="G758" s="20"/>
      <c r="H758" s="22">
        <f t="shared" si="17"/>
        <v>0</v>
      </c>
    </row>
    <row r="759" spans="1:8" ht="12.75">
      <c r="A759" s="5"/>
      <c r="B759" s="49" t="s">
        <v>11</v>
      </c>
      <c r="C759" s="8" t="s">
        <v>1</v>
      </c>
      <c r="D759" s="9">
        <v>5</v>
      </c>
      <c r="E759" s="24">
        <v>200</v>
      </c>
      <c r="F759" s="17">
        <f t="shared" si="16"/>
        <v>1000</v>
      </c>
      <c r="G759" s="20"/>
      <c r="H759" s="22">
        <f t="shared" si="17"/>
        <v>0</v>
      </c>
    </row>
    <row r="760" spans="1:8" ht="12.75">
      <c r="A760" s="5"/>
      <c r="B760" s="49" t="s">
        <v>294</v>
      </c>
      <c r="C760" s="8" t="s">
        <v>1</v>
      </c>
      <c r="D760" s="9">
        <v>5</v>
      </c>
      <c r="E760" s="24">
        <v>15000</v>
      </c>
      <c r="F760" s="17">
        <f t="shared" si="16"/>
        <v>75000</v>
      </c>
      <c r="G760" s="20"/>
      <c r="H760" s="22">
        <f t="shared" si="17"/>
        <v>0</v>
      </c>
    </row>
    <row r="761" spans="1:8" ht="12.75">
      <c r="A761" s="5"/>
      <c r="B761" s="49" t="s">
        <v>295</v>
      </c>
      <c r="C761" s="5"/>
      <c r="D761" s="5"/>
      <c r="E761" s="24"/>
      <c r="F761" s="17">
        <f t="shared" si="16"/>
        <v>0</v>
      </c>
      <c r="G761" s="20"/>
      <c r="H761" s="22">
        <f t="shared" si="17"/>
        <v>0</v>
      </c>
    </row>
    <row r="762" spans="1:8" ht="12.75">
      <c r="A762" s="5"/>
      <c r="B762" s="49" t="s">
        <v>296</v>
      </c>
      <c r="C762" s="5"/>
      <c r="D762" s="5"/>
      <c r="E762" s="24"/>
      <c r="F762" s="17">
        <f t="shared" si="16"/>
        <v>0</v>
      </c>
      <c r="G762" s="20"/>
      <c r="H762" s="22">
        <f t="shared" si="17"/>
        <v>0</v>
      </c>
    </row>
    <row r="763" spans="1:8" ht="13.5">
      <c r="A763" s="5"/>
      <c r="B763" s="48" t="s">
        <v>233</v>
      </c>
      <c r="C763" s="5"/>
      <c r="D763" s="5"/>
      <c r="E763" s="24"/>
      <c r="F763" s="17">
        <f t="shared" si="16"/>
        <v>0</v>
      </c>
      <c r="G763" s="20"/>
      <c r="H763" s="22">
        <f t="shared" si="17"/>
        <v>0</v>
      </c>
    </row>
    <row r="764" spans="1:8" ht="12.75">
      <c r="A764" s="5"/>
      <c r="B764" s="49" t="s">
        <v>297</v>
      </c>
      <c r="C764" s="5"/>
      <c r="D764" s="5"/>
      <c r="E764" s="24"/>
      <c r="F764" s="17">
        <f t="shared" si="16"/>
        <v>0</v>
      </c>
      <c r="G764" s="20"/>
      <c r="H764" s="22">
        <f t="shared" si="17"/>
        <v>0</v>
      </c>
    </row>
    <row r="765" spans="1:8" ht="12.75">
      <c r="A765" s="5"/>
      <c r="B765" s="49" t="s">
        <v>298</v>
      </c>
      <c r="C765" s="5"/>
      <c r="D765" s="5"/>
      <c r="E765" s="24"/>
      <c r="F765" s="17">
        <f aca="true" t="shared" si="18" ref="F765:F792">D765*E765</f>
        <v>0</v>
      </c>
      <c r="G765" s="20"/>
      <c r="H765" s="22">
        <f aca="true" t="shared" si="19" ref="H765:H792">E765*G765</f>
        <v>0</v>
      </c>
    </row>
    <row r="766" spans="1:8" ht="12.75">
      <c r="A766" s="15" t="s">
        <v>317</v>
      </c>
      <c r="B766" s="14" t="s">
        <v>318</v>
      </c>
      <c r="C766" s="5"/>
      <c r="D766" s="5"/>
      <c r="E766" s="5"/>
      <c r="F766" s="6"/>
      <c r="G766" s="15" t="s">
        <v>323</v>
      </c>
      <c r="H766" s="15"/>
    </row>
    <row r="767" spans="1:8" ht="22.5">
      <c r="A767" s="5"/>
      <c r="B767" s="85" t="s">
        <v>391</v>
      </c>
      <c r="C767" s="5" t="s">
        <v>320</v>
      </c>
      <c r="D767" s="5" t="s">
        <v>321</v>
      </c>
      <c r="E767" s="23" t="s">
        <v>322</v>
      </c>
      <c r="F767" s="6" t="s">
        <v>325</v>
      </c>
      <c r="G767" s="6" t="s">
        <v>324</v>
      </c>
      <c r="H767" s="6" t="s">
        <v>325</v>
      </c>
    </row>
    <row r="768" spans="1:8" ht="12.75">
      <c r="A768" s="113"/>
      <c r="B768" s="52" t="s">
        <v>382</v>
      </c>
      <c r="C768" s="5"/>
      <c r="D768" s="5"/>
      <c r="E768" s="24"/>
      <c r="F768" s="17"/>
      <c r="G768" s="20"/>
      <c r="H768" s="22"/>
    </row>
    <row r="769" spans="1:8" ht="12.75">
      <c r="A769" s="5"/>
      <c r="B769" s="49" t="s">
        <v>299</v>
      </c>
      <c r="C769" s="98" t="s">
        <v>393</v>
      </c>
      <c r="D769" s="5">
        <v>1</v>
      </c>
      <c r="E769" s="24">
        <v>5000</v>
      </c>
      <c r="F769" s="17">
        <f t="shared" si="18"/>
        <v>5000</v>
      </c>
      <c r="G769" s="20"/>
      <c r="H769" s="22">
        <f t="shared" si="19"/>
        <v>0</v>
      </c>
    </row>
    <row r="770" spans="1:8" ht="12.75">
      <c r="A770" s="5"/>
      <c r="B770" s="49" t="s">
        <v>300</v>
      </c>
      <c r="C770" s="8" t="s">
        <v>26</v>
      </c>
      <c r="D770" s="9">
        <v>1</v>
      </c>
      <c r="E770" s="24">
        <v>5000</v>
      </c>
      <c r="F770" s="17">
        <f t="shared" si="18"/>
        <v>5000</v>
      </c>
      <c r="G770" s="20"/>
      <c r="H770" s="22">
        <f t="shared" si="19"/>
        <v>0</v>
      </c>
    </row>
    <row r="771" spans="1:8" ht="12.75">
      <c r="A771" s="5"/>
      <c r="B771" s="49" t="s">
        <v>301</v>
      </c>
      <c r="C771" s="8" t="s">
        <v>1</v>
      </c>
      <c r="D771" s="9">
        <v>1</v>
      </c>
      <c r="E771" s="24"/>
      <c r="F771" s="17">
        <f t="shared" si="18"/>
        <v>0</v>
      </c>
      <c r="G771" s="20"/>
      <c r="H771" s="22">
        <f t="shared" si="19"/>
        <v>0</v>
      </c>
    </row>
    <row r="772" spans="1:8" ht="25.5">
      <c r="A772" s="13"/>
      <c r="B772" s="50" t="s">
        <v>302</v>
      </c>
      <c r="C772" s="5"/>
      <c r="D772" s="5"/>
      <c r="E772" s="24"/>
      <c r="F772" s="17">
        <f t="shared" si="18"/>
        <v>0</v>
      </c>
      <c r="G772" s="20"/>
      <c r="H772" s="22">
        <f t="shared" si="19"/>
        <v>0</v>
      </c>
    </row>
    <row r="773" spans="1:8" ht="12.75">
      <c r="A773" s="13"/>
      <c r="B773" s="49" t="s">
        <v>303</v>
      </c>
      <c r="C773" s="5"/>
      <c r="D773" s="5"/>
      <c r="E773" s="24"/>
      <c r="F773" s="17">
        <f t="shared" si="18"/>
        <v>0</v>
      </c>
      <c r="G773" s="20"/>
      <c r="H773" s="22">
        <f t="shared" si="19"/>
        <v>0</v>
      </c>
    </row>
    <row r="774" spans="1:8" ht="12.75">
      <c r="A774" s="13"/>
      <c r="B774" s="49" t="s">
        <v>304</v>
      </c>
      <c r="C774" s="98" t="s">
        <v>393</v>
      </c>
      <c r="D774" s="5">
        <v>1</v>
      </c>
      <c r="E774" s="24">
        <v>1000000</v>
      </c>
      <c r="F774" s="17">
        <f t="shared" si="18"/>
        <v>1000000</v>
      </c>
      <c r="G774" s="20"/>
      <c r="H774" s="22">
        <f t="shared" si="19"/>
        <v>0</v>
      </c>
    </row>
    <row r="775" spans="1:8" ht="12.75">
      <c r="A775" s="13"/>
      <c r="B775" s="91" t="s">
        <v>398</v>
      </c>
      <c r="C775" s="99"/>
      <c r="D775" s="97"/>
      <c r="E775" s="94"/>
      <c r="F775" s="95">
        <f>SUM(F755:F774)</f>
        <v>1131000</v>
      </c>
      <c r="G775" s="95"/>
      <c r="H775" s="95">
        <f>SUM(H755:H774)</f>
        <v>0</v>
      </c>
    </row>
    <row r="776" spans="1:8" ht="12.75">
      <c r="A776" s="63"/>
      <c r="B776" s="57" t="s">
        <v>383</v>
      </c>
      <c r="C776" s="26"/>
      <c r="D776" s="26"/>
      <c r="E776" s="30"/>
      <c r="F776" s="31"/>
      <c r="G776" s="38"/>
      <c r="H776" s="33"/>
    </row>
    <row r="777" spans="1:8" ht="13.5">
      <c r="A777" s="13"/>
      <c r="B777" s="48" t="s">
        <v>93</v>
      </c>
      <c r="C777" s="5"/>
      <c r="D777" s="5"/>
      <c r="E777" s="24"/>
      <c r="F777" s="17"/>
      <c r="G777" s="20"/>
      <c r="H777" s="22"/>
    </row>
    <row r="778" spans="1:8" ht="12.75">
      <c r="A778" s="13"/>
      <c r="B778" s="49" t="s">
        <v>271</v>
      </c>
      <c r="C778" s="8" t="s">
        <v>1</v>
      </c>
      <c r="D778" s="9">
        <v>1</v>
      </c>
      <c r="E778" s="24">
        <v>140000</v>
      </c>
      <c r="F778" s="17">
        <f t="shared" si="18"/>
        <v>140000</v>
      </c>
      <c r="G778" s="20"/>
      <c r="H778" s="22">
        <f t="shared" si="19"/>
        <v>0</v>
      </c>
    </row>
    <row r="779" spans="1:8" ht="12.75">
      <c r="A779" s="13"/>
      <c r="B779" s="49" t="s">
        <v>305</v>
      </c>
      <c r="C779" s="8" t="s">
        <v>1</v>
      </c>
      <c r="D779" s="9">
        <v>1</v>
      </c>
      <c r="E779" s="24">
        <v>5000</v>
      </c>
      <c r="F779" s="17">
        <f t="shared" si="18"/>
        <v>5000</v>
      </c>
      <c r="G779" s="20"/>
      <c r="H779" s="22">
        <f t="shared" si="19"/>
        <v>0</v>
      </c>
    </row>
    <row r="780" spans="1:8" ht="12.75">
      <c r="A780" s="13"/>
      <c r="B780" s="49" t="s">
        <v>306</v>
      </c>
      <c r="C780" s="8" t="s">
        <v>1</v>
      </c>
      <c r="D780" s="9">
        <v>4</v>
      </c>
      <c r="E780" s="24">
        <v>2000</v>
      </c>
      <c r="F780" s="17">
        <f t="shared" si="18"/>
        <v>8000</v>
      </c>
      <c r="G780" s="20"/>
      <c r="H780" s="22">
        <f t="shared" si="19"/>
        <v>0</v>
      </c>
    </row>
    <row r="781" spans="1:8" ht="38.25">
      <c r="A781" s="13"/>
      <c r="B781" s="50" t="s">
        <v>394</v>
      </c>
      <c r="C781" s="5"/>
      <c r="D781" s="5">
        <v>4</v>
      </c>
      <c r="E781" s="24">
        <v>8000</v>
      </c>
      <c r="F781" s="17">
        <f t="shared" si="18"/>
        <v>32000</v>
      </c>
      <c r="G781" s="20"/>
      <c r="H781" s="22">
        <f t="shared" si="19"/>
        <v>0</v>
      </c>
    </row>
    <row r="782" spans="1:8" ht="12.75">
      <c r="A782" s="13"/>
      <c r="B782" s="49" t="s">
        <v>307</v>
      </c>
      <c r="C782" s="5"/>
      <c r="D782" s="5">
        <v>1</v>
      </c>
      <c r="E782" s="24">
        <v>80000</v>
      </c>
      <c r="F782" s="17">
        <f t="shared" si="18"/>
        <v>80000</v>
      </c>
      <c r="G782" s="20"/>
      <c r="H782" s="22">
        <f t="shared" si="19"/>
        <v>0</v>
      </c>
    </row>
    <row r="783" spans="1:8" ht="12.75">
      <c r="A783" s="13"/>
      <c r="B783" s="49" t="s">
        <v>308</v>
      </c>
      <c r="C783" s="8" t="s">
        <v>1</v>
      </c>
      <c r="D783" s="9">
        <v>2</v>
      </c>
      <c r="E783" s="24">
        <v>1000</v>
      </c>
      <c r="F783" s="17">
        <f t="shared" si="18"/>
        <v>2000</v>
      </c>
      <c r="G783" s="20"/>
      <c r="H783" s="22">
        <f t="shared" si="19"/>
        <v>0</v>
      </c>
    </row>
    <row r="784" spans="1:8" ht="12.75">
      <c r="A784" s="13"/>
      <c r="B784" s="49" t="s">
        <v>309</v>
      </c>
      <c r="C784" s="8" t="s">
        <v>1</v>
      </c>
      <c r="D784" s="9">
        <v>2</v>
      </c>
      <c r="E784" s="24">
        <v>5000</v>
      </c>
      <c r="F784" s="17">
        <f t="shared" si="18"/>
        <v>10000</v>
      </c>
      <c r="G784" s="20"/>
      <c r="H784" s="22">
        <f t="shared" si="19"/>
        <v>0</v>
      </c>
    </row>
    <row r="785" spans="1:8" ht="13.5">
      <c r="A785" s="13"/>
      <c r="B785" s="48" t="s">
        <v>233</v>
      </c>
      <c r="C785" s="5"/>
      <c r="D785" s="5"/>
      <c r="E785" s="24"/>
      <c r="F785" s="17">
        <f t="shared" si="18"/>
        <v>0</v>
      </c>
      <c r="G785" s="20"/>
      <c r="H785" s="22">
        <f t="shared" si="19"/>
        <v>0</v>
      </c>
    </row>
    <row r="786" spans="1:8" ht="12.75">
      <c r="A786" s="13"/>
      <c r="B786" s="49" t="s">
        <v>310</v>
      </c>
      <c r="C786" s="8" t="s">
        <v>1</v>
      </c>
      <c r="D786" s="9">
        <v>6</v>
      </c>
      <c r="E786" s="24"/>
      <c r="F786" s="17">
        <f t="shared" si="18"/>
        <v>0</v>
      </c>
      <c r="G786" s="20"/>
      <c r="H786" s="22">
        <f t="shared" si="19"/>
        <v>0</v>
      </c>
    </row>
    <row r="787" spans="1:8" ht="12.75">
      <c r="A787" s="13"/>
      <c r="B787" s="49" t="s">
        <v>311</v>
      </c>
      <c r="C787" s="8" t="s">
        <v>1</v>
      </c>
      <c r="D787" s="9">
        <v>3</v>
      </c>
      <c r="E787" s="24">
        <v>15000</v>
      </c>
      <c r="F787" s="17">
        <f t="shared" si="18"/>
        <v>45000</v>
      </c>
      <c r="G787" s="20"/>
      <c r="H787" s="22">
        <f t="shared" si="19"/>
        <v>0</v>
      </c>
    </row>
    <row r="788" spans="1:8" ht="12.75">
      <c r="A788" s="13"/>
      <c r="B788" s="49" t="s">
        <v>312</v>
      </c>
      <c r="C788" s="8" t="s">
        <v>1</v>
      </c>
      <c r="D788" s="9">
        <v>1</v>
      </c>
      <c r="E788" s="24"/>
      <c r="F788" s="17">
        <f t="shared" si="18"/>
        <v>0</v>
      </c>
      <c r="G788" s="20"/>
      <c r="H788" s="22">
        <f t="shared" si="19"/>
        <v>0</v>
      </c>
    </row>
    <row r="789" spans="1:8" ht="25.5">
      <c r="A789" s="13"/>
      <c r="B789" s="50" t="s">
        <v>313</v>
      </c>
      <c r="C789" s="5"/>
      <c r="D789" s="5"/>
      <c r="E789" s="24"/>
      <c r="F789" s="17">
        <f t="shared" si="18"/>
        <v>0</v>
      </c>
      <c r="G789" s="20"/>
      <c r="H789" s="22">
        <f t="shared" si="19"/>
        <v>0</v>
      </c>
    </row>
    <row r="790" spans="1:8" ht="12.75">
      <c r="A790" s="13"/>
      <c r="B790" s="49" t="s">
        <v>314</v>
      </c>
      <c r="C790" s="5"/>
      <c r="D790" s="5"/>
      <c r="E790" s="24"/>
      <c r="F790" s="17">
        <f t="shared" si="18"/>
        <v>0</v>
      </c>
      <c r="G790" s="20"/>
      <c r="H790" s="22">
        <f t="shared" si="19"/>
        <v>0</v>
      </c>
    </row>
    <row r="791" spans="1:8" ht="12.75">
      <c r="A791" s="13"/>
      <c r="B791" s="49" t="s">
        <v>170</v>
      </c>
      <c r="C791" s="8" t="s">
        <v>1</v>
      </c>
      <c r="D791" s="9">
        <v>5</v>
      </c>
      <c r="E791" s="24">
        <v>30000</v>
      </c>
      <c r="F791" s="17">
        <f t="shared" si="18"/>
        <v>150000</v>
      </c>
      <c r="G791" s="20"/>
      <c r="H791" s="22">
        <f t="shared" si="19"/>
        <v>0</v>
      </c>
    </row>
    <row r="792" spans="1:8" ht="25.5">
      <c r="A792" s="13"/>
      <c r="B792" s="50" t="s">
        <v>315</v>
      </c>
      <c r="C792" s="8" t="s">
        <v>1</v>
      </c>
      <c r="D792" s="5">
        <v>6</v>
      </c>
      <c r="E792" s="24"/>
      <c r="F792" s="17">
        <f t="shared" si="18"/>
        <v>0</v>
      </c>
      <c r="G792" s="20"/>
      <c r="H792" s="22">
        <f t="shared" si="19"/>
        <v>0</v>
      </c>
    </row>
    <row r="793" spans="1:8" ht="12.75">
      <c r="A793" s="100"/>
      <c r="B793" s="101" t="s">
        <v>399</v>
      </c>
      <c r="C793" s="92"/>
      <c r="D793" s="97"/>
      <c r="E793" s="94"/>
      <c r="F793" s="95">
        <f>SUM(F778:F792)</f>
        <v>472000</v>
      </c>
      <c r="G793" s="95"/>
      <c r="H793" s="95">
        <f>SUM(H778:H792)</f>
        <v>0</v>
      </c>
    </row>
    <row r="794" spans="1:8" ht="12.75">
      <c r="A794" s="3"/>
      <c r="B794" s="96" t="s">
        <v>384</v>
      </c>
      <c r="C794" s="97"/>
      <c r="D794" s="97"/>
      <c r="E794" s="94"/>
      <c r="F794" s="95">
        <f>F793+F775+F754+F739+F699+F673</f>
        <v>7090100</v>
      </c>
      <c r="G794" s="95"/>
      <c r="H794" s="95"/>
    </row>
    <row r="795" spans="1:8" ht="12.75">
      <c r="A795" s="3"/>
      <c r="B795" s="4"/>
      <c r="C795" s="3"/>
      <c r="D795" s="3"/>
      <c r="E795" s="3"/>
      <c r="F795" s="3"/>
      <c r="G795" s="3"/>
      <c r="H795" s="3"/>
    </row>
    <row r="796" spans="2:8" ht="12.75">
      <c r="B796" s="102" t="s">
        <v>385</v>
      </c>
      <c r="C796" s="103"/>
      <c r="D796" s="103"/>
      <c r="E796" s="103"/>
      <c r="F796" s="104">
        <v>53590450</v>
      </c>
      <c r="G796" s="104"/>
      <c r="H796" s="104">
        <v>21179500</v>
      </c>
    </row>
    <row r="797" spans="2:8" ht="12.75">
      <c r="B797" s="1" t="s">
        <v>439</v>
      </c>
      <c r="F797" s="19">
        <f>F796-F607</f>
        <v>27795950</v>
      </c>
      <c r="G797" s="19">
        <f>G796-G607</f>
        <v>0</v>
      </c>
      <c r="H797" s="19">
        <f>H796-H607</f>
        <v>7010000</v>
      </c>
    </row>
    <row r="798" spans="6:8" ht="12.75">
      <c r="F798" s="19"/>
      <c r="G798" s="19"/>
      <c r="H798" s="19"/>
    </row>
    <row r="799" spans="6:8" ht="12.75">
      <c r="F799" s="19"/>
      <c r="G799" s="19"/>
      <c r="H799" s="19"/>
    </row>
    <row r="800" spans="6:8" ht="12.75">
      <c r="F800" s="19"/>
      <c r="G800" s="19"/>
      <c r="H800" s="19"/>
    </row>
    <row r="801" spans="6:8" ht="12.75">
      <c r="F801" s="19"/>
      <c r="G801" s="19"/>
      <c r="H801" s="19"/>
    </row>
    <row r="802" spans="6:8" ht="12.75">
      <c r="F802" s="19"/>
      <c r="G802" s="19"/>
      <c r="H802" s="19"/>
    </row>
    <row r="803" spans="6:8" ht="12.75">
      <c r="F803" s="19"/>
      <c r="G803" s="19"/>
      <c r="H803" s="19"/>
    </row>
    <row r="804" spans="6:8" ht="12.75">
      <c r="F804" s="19"/>
      <c r="G804" s="19"/>
      <c r="H804" s="19"/>
    </row>
    <row r="805" spans="6:8" ht="12.75">
      <c r="F805" s="19"/>
      <c r="G805" s="19"/>
      <c r="H805" s="19"/>
    </row>
    <row r="806" spans="6:8" ht="12.75">
      <c r="F806" s="19"/>
      <c r="G806" s="19"/>
      <c r="H806" s="19"/>
    </row>
    <row r="807" spans="6:8" ht="12.75">
      <c r="F807" s="19"/>
      <c r="G807" s="19"/>
      <c r="H807" s="19"/>
    </row>
    <row r="808" spans="6:8" ht="12.75">
      <c r="F808" s="19"/>
      <c r="G808" s="19"/>
      <c r="H808" s="19"/>
    </row>
    <row r="809" spans="6:8" ht="12.75">
      <c r="F809" s="19"/>
      <c r="G809" s="19"/>
      <c r="H809" s="19"/>
    </row>
    <row r="810" spans="6:8" ht="12.75">
      <c r="F810" s="19"/>
      <c r="G810" s="19"/>
      <c r="H810" s="19"/>
    </row>
    <row r="811" spans="6:8" ht="12.75">
      <c r="F811" s="19"/>
      <c r="G811" s="19"/>
      <c r="H811" s="19"/>
    </row>
    <row r="812" spans="6:8" ht="12.75">
      <c r="F812" s="19"/>
      <c r="G812" s="19"/>
      <c r="H812" s="19"/>
    </row>
    <row r="813" spans="6:8" ht="12.75">
      <c r="F813" s="19"/>
      <c r="G813" s="19"/>
      <c r="H813" s="19"/>
    </row>
    <row r="814" spans="6:8" ht="12.75">
      <c r="F814" s="19"/>
      <c r="G814" s="19"/>
      <c r="H814" s="19"/>
    </row>
    <row r="815" spans="6:8" ht="12.75">
      <c r="F815" s="19"/>
      <c r="G815" s="19"/>
      <c r="H815" s="19"/>
    </row>
    <row r="816" spans="6:8" ht="12.75">
      <c r="F816" s="19"/>
      <c r="G816" s="19"/>
      <c r="H816" s="19"/>
    </row>
    <row r="817" spans="6:8" ht="12.75">
      <c r="F817" s="19"/>
      <c r="G817" s="19"/>
      <c r="H817" s="19"/>
    </row>
    <row r="818" spans="6:8" ht="12.75">
      <c r="F818" s="19"/>
      <c r="G818" s="19"/>
      <c r="H818" s="19"/>
    </row>
    <row r="819" spans="6:8" ht="12.75">
      <c r="F819" s="19"/>
      <c r="G819" s="19"/>
      <c r="H819" s="19"/>
    </row>
    <row r="820" spans="6:8" ht="12.75">
      <c r="F820" s="19"/>
      <c r="G820" s="19"/>
      <c r="H820" s="19"/>
    </row>
    <row r="821" spans="6:8" ht="12.75">
      <c r="F821" s="19"/>
      <c r="G821" s="19"/>
      <c r="H821" s="19"/>
    </row>
    <row r="822" spans="6:8" ht="12.75">
      <c r="F822" s="19"/>
      <c r="G822" s="19"/>
      <c r="H822" s="19"/>
    </row>
    <row r="823" spans="6:8" ht="12.75">
      <c r="F823" s="19"/>
      <c r="G823" s="19"/>
      <c r="H823" s="19"/>
    </row>
    <row r="824" spans="6:8" ht="12.75">
      <c r="F824" s="19"/>
      <c r="G824" s="19"/>
      <c r="H824" s="19"/>
    </row>
    <row r="825" spans="6:8" ht="12.75">
      <c r="F825" s="19"/>
      <c r="G825" s="19"/>
      <c r="H825" s="19"/>
    </row>
    <row r="826" spans="6:8" ht="12.75">
      <c r="F826" s="19"/>
      <c r="G826" s="19"/>
      <c r="H826" s="19"/>
    </row>
    <row r="827" spans="6:8" ht="12.75">
      <c r="F827" s="19"/>
      <c r="G827" s="19"/>
      <c r="H827" s="19"/>
    </row>
    <row r="828" spans="6:8" ht="12.75">
      <c r="F828" s="19"/>
      <c r="G828" s="19"/>
      <c r="H828" s="19"/>
    </row>
    <row r="830" spans="2:8" ht="12.75">
      <c r="B830" s="194" t="s">
        <v>538</v>
      </c>
      <c r="C830" s="195"/>
      <c r="D830" s="195"/>
      <c r="E830" s="195"/>
      <c r="F830" s="195"/>
      <c r="G830" s="189"/>
      <c r="H830" s="189"/>
    </row>
    <row r="831" spans="2:8" ht="12.75">
      <c r="B831" s="192" t="s">
        <v>532</v>
      </c>
      <c r="C831" s="189"/>
      <c r="D831" s="189"/>
      <c r="E831" s="189"/>
      <c r="F831" s="189"/>
      <c r="G831" s="189"/>
      <c r="H831" s="189"/>
    </row>
    <row r="832" spans="2:8" ht="12.75">
      <c r="B832" s="192" t="s">
        <v>533</v>
      </c>
      <c r="C832" s="189"/>
      <c r="D832" s="189"/>
      <c r="E832" s="189"/>
      <c r="F832" s="189"/>
      <c r="G832" s="189"/>
      <c r="H832" s="189"/>
    </row>
    <row r="833" spans="2:8" ht="12.75">
      <c r="B833" s="192" t="s">
        <v>534</v>
      </c>
      <c r="C833" s="189"/>
      <c r="D833" s="189"/>
      <c r="E833" s="189"/>
      <c r="F833" s="189"/>
      <c r="G833" s="189"/>
      <c r="H833" s="189"/>
    </row>
    <row r="834" spans="2:8" ht="12.75">
      <c r="B834" s="192" t="s">
        <v>539</v>
      </c>
      <c r="C834" s="189"/>
      <c r="D834" s="189"/>
      <c r="E834" s="189"/>
      <c r="F834" s="189"/>
      <c r="G834" s="189"/>
      <c r="H834" s="189"/>
    </row>
    <row r="835" spans="2:8" ht="12.75">
      <c r="B835" s="192" t="s">
        <v>540</v>
      </c>
      <c r="C835" s="189"/>
      <c r="D835" s="189"/>
      <c r="E835" s="189"/>
      <c r="F835" s="189"/>
      <c r="G835" s="189"/>
      <c r="H835" s="189"/>
    </row>
    <row r="836" spans="2:8" ht="12.75">
      <c r="B836" s="193" t="s">
        <v>487</v>
      </c>
      <c r="C836" s="186" t="s">
        <v>541</v>
      </c>
      <c r="D836" s="196"/>
      <c r="E836" s="196"/>
      <c r="G836" s="189"/>
      <c r="H836" s="189"/>
    </row>
    <row r="837" spans="2:8" ht="12.75">
      <c r="B837" s="193" t="s">
        <v>346</v>
      </c>
      <c r="C837" s="185">
        <v>5130000</v>
      </c>
      <c r="D837" s="197"/>
      <c r="E837" s="196"/>
      <c r="G837" s="191"/>
      <c r="H837" s="191"/>
    </row>
    <row r="838" spans="2:8" ht="12.75">
      <c r="B838" s="193" t="s">
        <v>347</v>
      </c>
      <c r="C838" s="185">
        <v>240000</v>
      </c>
      <c r="D838" s="197"/>
      <c r="E838" s="196"/>
      <c r="G838" s="191"/>
      <c r="H838" s="191"/>
    </row>
    <row r="839" spans="2:8" ht="12.75">
      <c r="B839" s="193" t="s">
        <v>349</v>
      </c>
      <c r="C839" s="185"/>
      <c r="D839" s="197"/>
      <c r="E839" s="196"/>
      <c r="G839" s="191"/>
      <c r="H839" s="191"/>
    </row>
    <row r="840" spans="2:8" ht="12.75">
      <c r="B840" s="193" t="s">
        <v>351</v>
      </c>
      <c r="C840" s="185">
        <v>4312000</v>
      </c>
      <c r="D840" s="197"/>
      <c r="E840" s="196"/>
      <c r="G840" s="191"/>
      <c r="H840" s="191"/>
    </row>
    <row r="841" spans="2:8" ht="12.75">
      <c r="B841" s="193" t="s">
        <v>359</v>
      </c>
      <c r="C841" s="185">
        <v>550000</v>
      </c>
      <c r="D841" s="197"/>
      <c r="E841" s="196"/>
      <c r="G841" s="191"/>
      <c r="H841" s="191"/>
    </row>
    <row r="842" spans="2:8" ht="12.75">
      <c r="B842" s="193" t="s">
        <v>361</v>
      </c>
      <c r="C842" s="185">
        <v>4160000</v>
      </c>
      <c r="D842" s="197"/>
      <c r="E842" s="196"/>
      <c r="G842" s="191"/>
      <c r="H842" s="191"/>
    </row>
    <row r="843" spans="2:8" ht="12.75">
      <c r="B843" s="193" t="s">
        <v>395</v>
      </c>
      <c r="C843" s="185">
        <v>30000</v>
      </c>
      <c r="D843" s="197"/>
      <c r="E843" s="196"/>
      <c r="G843" s="191"/>
      <c r="H843" s="191"/>
    </row>
    <row r="844" spans="2:8" ht="12.75">
      <c r="B844" s="193" t="s">
        <v>366</v>
      </c>
      <c r="C844" s="185">
        <v>140000</v>
      </c>
      <c r="D844" s="197"/>
      <c r="E844" s="196"/>
      <c r="G844" s="191"/>
      <c r="H844" s="191"/>
    </row>
    <row r="845" spans="2:8" ht="12.75">
      <c r="B845" s="193" t="s">
        <v>376</v>
      </c>
      <c r="C845" s="185"/>
      <c r="D845" s="197"/>
      <c r="E845" s="196"/>
      <c r="G845" s="191"/>
      <c r="H845" s="191"/>
    </row>
    <row r="846" spans="2:8" ht="12.75">
      <c r="B846" s="193" t="s">
        <v>536</v>
      </c>
      <c r="C846" s="185">
        <f>SUM(C837:C845)</f>
        <v>14562000</v>
      </c>
      <c r="D846" s="197"/>
      <c r="E846" s="196"/>
      <c r="G846" s="191"/>
      <c r="H846" s="191"/>
    </row>
    <row r="847" spans="2:8" ht="12.75">
      <c r="B847" s="193" t="s">
        <v>535</v>
      </c>
      <c r="C847" s="185"/>
      <c r="D847" s="197"/>
      <c r="E847" s="196"/>
      <c r="G847" s="191"/>
      <c r="H847" s="191"/>
    </row>
    <row r="848" spans="2:8" ht="12.75">
      <c r="B848" s="193" t="s">
        <v>388</v>
      </c>
      <c r="C848" s="185">
        <v>1301000</v>
      </c>
      <c r="D848" s="197"/>
      <c r="E848" s="196"/>
      <c r="G848" s="191"/>
      <c r="H848" s="191"/>
    </row>
    <row r="849" spans="2:8" ht="12.75">
      <c r="B849" s="193" t="s">
        <v>389</v>
      </c>
      <c r="C849" s="185">
        <v>679000</v>
      </c>
      <c r="D849" s="197"/>
      <c r="E849" s="196"/>
      <c r="G849" s="191"/>
      <c r="H849" s="191"/>
    </row>
    <row r="850" spans="2:8" ht="12.75">
      <c r="B850" s="193" t="s">
        <v>395</v>
      </c>
      <c r="C850" s="185">
        <v>30000</v>
      </c>
      <c r="D850" s="197"/>
      <c r="E850" s="196"/>
      <c r="G850" s="191"/>
      <c r="H850" s="191"/>
    </row>
    <row r="851" spans="2:8" ht="12.75">
      <c r="B851" s="193" t="s">
        <v>396</v>
      </c>
      <c r="C851" s="185">
        <v>434100</v>
      </c>
      <c r="D851" s="197"/>
      <c r="E851" s="196"/>
      <c r="G851" s="191"/>
      <c r="H851" s="191"/>
    </row>
    <row r="852" spans="2:8" ht="12.75">
      <c r="B852" s="193" t="s">
        <v>398</v>
      </c>
      <c r="C852" s="185">
        <v>1131000</v>
      </c>
      <c r="D852" s="197"/>
      <c r="E852" s="196"/>
      <c r="G852" s="191"/>
      <c r="H852" s="191"/>
    </row>
    <row r="853" spans="2:8" ht="12.75">
      <c r="B853" s="193" t="s">
        <v>399</v>
      </c>
      <c r="C853" s="185">
        <v>472000</v>
      </c>
      <c r="D853" s="197"/>
      <c r="E853" s="196"/>
      <c r="G853" s="191"/>
      <c r="H853" s="191"/>
    </row>
    <row r="854" spans="2:8" ht="12.75">
      <c r="B854" s="193" t="s">
        <v>397</v>
      </c>
      <c r="C854" s="185"/>
      <c r="D854" s="197"/>
      <c r="E854" s="196"/>
      <c r="G854" s="191"/>
      <c r="H854" s="191">
        <v>0</v>
      </c>
    </row>
    <row r="855" spans="2:8" ht="12.75">
      <c r="B855" s="193" t="s">
        <v>537</v>
      </c>
      <c r="C855" s="185">
        <f>SUM(C848:C854)</f>
        <v>4047100</v>
      </c>
      <c r="D855" s="197"/>
      <c r="E855" s="196"/>
      <c r="G855" s="191"/>
      <c r="H855" s="191"/>
    </row>
    <row r="856" spans="2:8" ht="12.75">
      <c r="B856" s="193" t="s">
        <v>430</v>
      </c>
      <c r="C856" s="185">
        <f>C846+C855</f>
        <v>18609100</v>
      </c>
      <c r="D856" s="197"/>
      <c r="E856" s="196"/>
      <c r="G856" s="191"/>
      <c r="H856" s="191"/>
    </row>
    <row r="857" ht="12.75">
      <c r="F857" s="191"/>
    </row>
    <row r="858" ht="12.75">
      <c r="F858" s="191">
        <f>48870000-3000000-21396534</f>
        <v>24473466</v>
      </c>
    </row>
  </sheetData>
  <sheetProtection/>
  <printOptions/>
  <pageMargins left="0.05" right="0.05" top="0.05" bottom="0.0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0"/>
  <sheetViews>
    <sheetView zoomScalePageLayoutView="0" workbookViewId="0" topLeftCell="A1">
      <selection activeCell="A1" sqref="A1:F255"/>
    </sheetView>
  </sheetViews>
  <sheetFormatPr defaultColWidth="9.140625" defaultRowHeight="12.75"/>
  <cols>
    <col min="1" max="1" width="40.8515625" style="0" customWidth="1"/>
    <col min="2" max="2" width="6.140625" style="0" customWidth="1"/>
    <col min="3" max="3" width="3.7109375" style="0" customWidth="1"/>
    <col min="4" max="4" width="11.140625" style="0" customWidth="1"/>
    <col min="5" max="5" width="16.00390625" style="0" customWidth="1"/>
    <col min="6" max="6" width="17.57421875" style="0" customWidth="1"/>
    <col min="7" max="7" width="11.421875" style="0" customWidth="1"/>
    <col min="9" max="9" width="46.140625" style="0" customWidth="1"/>
    <col min="10" max="10" width="4.57421875" style="0" customWidth="1"/>
    <col min="11" max="11" width="10.140625" style="0" customWidth="1"/>
    <col min="12" max="12" width="5.8515625" style="0" customWidth="1"/>
    <col min="13" max="13" width="13.57421875" style="0" customWidth="1"/>
  </cols>
  <sheetData>
    <row r="1" spans="1:13" ht="12.75">
      <c r="A1" s="43" t="s">
        <v>493</v>
      </c>
      <c r="B1" s="12"/>
      <c r="C1" s="12"/>
      <c r="D1" s="12"/>
      <c r="E1" s="12"/>
      <c r="F1" s="158" t="s">
        <v>323</v>
      </c>
      <c r="G1" s="159"/>
      <c r="I1" s="43" t="s">
        <v>503</v>
      </c>
      <c r="J1" s="12"/>
      <c r="K1" s="12"/>
      <c r="L1" s="158"/>
      <c r="M1" s="159"/>
    </row>
    <row r="2" spans="1:13" ht="22.5">
      <c r="A2" s="155" t="s">
        <v>318</v>
      </c>
      <c r="B2" s="15" t="s">
        <v>320</v>
      </c>
      <c r="C2" s="15" t="s">
        <v>321</v>
      </c>
      <c r="D2" s="156" t="s">
        <v>322</v>
      </c>
      <c r="E2" s="157" t="s">
        <v>325</v>
      </c>
      <c r="F2" s="157" t="s">
        <v>324</v>
      </c>
      <c r="G2" s="157" t="s">
        <v>325</v>
      </c>
      <c r="I2" s="155" t="s">
        <v>318</v>
      </c>
      <c r="J2" s="15" t="s">
        <v>320</v>
      </c>
      <c r="K2" s="156" t="s">
        <v>322</v>
      </c>
      <c r="L2" s="157" t="s">
        <v>324</v>
      </c>
      <c r="M2" s="157" t="s">
        <v>325</v>
      </c>
    </row>
    <row r="3" spans="1:13" ht="12.75">
      <c r="A3" s="155" t="s">
        <v>379</v>
      </c>
      <c r="B3" s="120"/>
      <c r="C3" s="120"/>
      <c r="D3" s="148"/>
      <c r="E3" s="149"/>
      <c r="F3" s="149"/>
      <c r="G3" s="149"/>
      <c r="I3" s="155" t="s">
        <v>379</v>
      </c>
      <c r="J3" s="120"/>
      <c r="K3" s="148"/>
      <c r="L3" s="149"/>
      <c r="M3" s="149"/>
    </row>
    <row r="4" spans="1:13" ht="12.75">
      <c r="A4" s="49" t="s">
        <v>0</v>
      </c>
      <c r="B4" s="8" t="s">
        <v>1</v>
      </c>
      <c r="C4" s="9">
        <v>2</v>
      </c>
      <c r="D4" s="21">
        <v>140000</v>
      </c>
      <c r="E4" s="17">
        <f>C4*D4</f>
        <v>280000</v>
      </c>
      <c r="F4" s="35" t="s">
        <v>326</v>
      </c>
      <c r="G4" s="22">
        <f>D4*F4</f>
        <v>280000</v>
      </c>
      <c r="I4" s="49" t="s">
        <v>0</v>
      </c>
      <c r="J4" s="8" t="s">
        <v>1</v>
      </c>
      <c r="K4" s="21">
        <v>140000</v>
      </c>
      <c r="L4" s="35" t="s">
        <v>326</v>
      </c>
      <c r="M4" s="22">
        <f aca="true" t="shared" si="0" ref="M4:M20">K4*L4</f>
        <v>280000</v>
      </c>
    </row>
    <row r="5" spans="1:13" ht="12.75">
      <c r="A5" s="49" t="s">
        <v>2</v>
      </c>
      <c r="B5" s="8" t="s">
        <v>1</v>
      </c>
      <c r="C5" s="9">
        <v>11</v>
      </c>
      <c r="D5" s="21">
        <v>60000</v>
      </c>
      <c r="E5" s="17">
        <f aca="true" t="shared" si="1" ref="E5:E20">C5*D5</f>
        <v>660000</v>
      </c>
      <c r="F5" s="35" t="s">
        <v>327</v>
      </c>
      <c r="G5" s="22">
        <f aca="true" t="shared" si="2" ref="G5:G20">D5*F5</f>
        <v>240000</v>
      </c>
      <c r="I5" s="49" t="s">
        <v>2</v>
      </c>
      <c r="J5" s="8" t="s">
        <v>1</v>
      </c>
      <c r="K5" s="21">
        <v>60000</v>
      </c>
      <c r="L5" s="35" t="s">
        <v>327</v>
      </c>
      <c r="M5" s="22">
        <f t="shared" si="0"/>
        <v>240000</v>
      </c>
    </row>
    <row r="6" spans="1:13" ht="12.75">
      <c r="A6" s="49" t="s">
        <v>3</v>
      </c>
      <c r="B6" s="8" t="s">
        <v>1</v>
      </c>
      <c r="C6" s="9">
        <v>10</v>
      </c>
      <c r="D6" s="24">
        <v>30000</v>
      </c>
      <c r="E6" s="17">
        <f t="shared" si="1"/>
        <v>300000</v>
      </c>
      <c r="F6" s="34"/>
      <c r="G6" s="22">
        <f t="shared" si="2"/>
        <v>0</v>
      </c>
      <c r="I6" s="49" t="s">
        <v>3</v>
      </c>
      <c r="J6" s="8" t="s">
        <v>1</v>
      </c>
      <c r="K6" s="24">
        <v>30000</v>
      </c>
      <c r="L6" s="34"/>
      <c r="M6" s="22">
        <f t="shared" si="0"/>
        <v>0</v>
      </c>
    </row>
    <row r="7" spans="1:13" ht="12.75">
      <c r="A7" s="49" t="s">
        <v>4</v>
      </c>
      <c r="B7" s="8" t="s">
        <v>1</v>
      </c>
      <c r="C7" s="9">
        <v>1</v>
      </c>
      <c r="D7" s="21">
        <v>120000</v>
      </c>
      <c r="E7" s="17">
        <f t="shared" si="1"/>
        <v>120000</v>
      </c>
      <c r="F7" s="35" t="s">
        <v>328</v>
      </c>
      <c r="G7" s="22">
        <f t="shared" si="2"/>
        <v>120000</v>
      </c>
      <c r="I7" s="49" t="s">
        <v>4</v>
      </c>
      <c r="J7" s="8" t="s">
        <v>1</v>
      </c>
      <c r="K7" s="21">
        <v>120000</v>
      </c>
      <c r="L7" s="35" t="s">
        <v>328</v>
      </c>
      <c r="M7" s="22">
        <f t="shared" si="0"/>
        <v>120000</v>
      </c>
    </row>
    <row r="8" spans="1:13" ht="12.75">
      <c r="A8" s="49" t="s">
        <v>43</v>
      </c>
      <c r="B8" s="8" t="s">
        <v>1</v>
      </c>
      <c r="C8" s="9">
        <v>1</v>
      </c>
      <c r="D8" s="21">
        <v>750000</v>
      </c>
      <c r="E8" s="17">
        <f t="shared" si="1"/>
        <v>750000</v>
      </c>
      <c r="F8" s="35" t="s">
        <v>328</v>
      </c>
      <c r="G8" s="22">
        <f t="shared" si="2"/>
        <v>750000</v>
      </c>
      <c r="I8" s="49" t="s">
        <v>43</v>
      </c>
      <c r="J8" s="8" t="s">
        <v>1</v>
      </c>
      <c r="K8" s="21">
        <v>750000</v>
      </c>
      <c r="L8" s="35" t="s">
        <v>328</v>
      </c>
      <c r="M8" s="22">
        <f t="shared" si="0"/>
        <v>750000</v>
      </c>
    </row>
    <row r="9" spans="1:13" ht="12.75">
      <c r="A9" s="49" t="s">
        <v>7</v>
      </c>
      <c r="B9" s="8" t="s">
        <v>1</v>
      </c>
      <c r="C9" s="9">
        <v>1</v>
      </c>
      <c r="D9" s="21">
        <v>45000</v>
      </c>
      <c r="E9" s="17">
        <f t="shared" si="1"/>
        <v>45000</v>
      </c>
      <c r="F9" s="35" t="s">
        <v>328</v>
      </c>
      <c r="G9" s="22">
        <f t="shared" si="2"/>
        <v>45000</v>
      </c>
      <c r="I9" s="49" t="s">
        <v>7</v>
      </c>
      <c r="J9" s="8" t="s">
        <v>1</v>
      </c>
      <c r="K9" s="21">
        <v>45000</v>
      </c>
      <c r="L9" s="35" t="s">
        <v>328</v>
      </c>
      <c r="M9" s="22">
        <f t="shared" si="0"/>
        <v>45000</v>
      </c>
    </row>
    <row r="10" spans="1:13" ht="12.75">
      <c r="A10" s="49" t="s">
        <v>10</v>
      </c>
      <c r="B10" s="8" t="s">
        <v>1</v>
      </c>
      <c r="C10" s="9">
        <v>1</v>
      </c>
      <c r="D10" s="24">
        <v>60000</v>
      </c>
      <c r="E10" s="17">
        <f t="shared" si="1"/>
        <v>60000</v>
      </c>
      <c r="F10" s="34"/>
      <c r="G10" s="22">
        <f t="shared" si="2"/>
        <v>0</v>
      </c>
      <c r="I10" s="49" t="s">
        <v>10</v>
      </c>
      <c r="J10" s="8" t="s">
        <v>1</v>
      </c>
      <c r="K10" s="24">
        <v>60000</v>
      </c>
      <c r="L10" s="34"/>
      <c r="M10" s="22">
        <f t="shared" si="0"/>
        <v>0</v>
      </c>
    </row>
    <row r="11" spans="1:13" ht="12.75">
      <c r="A11" s="49" t="s">
        <v>13</v>
      </c>
      <c r="B11" s="8" t="s">
        <v>1</v>
      </c>
      <c r="C11" s="9">
        <v>15</v>
      </c>
      <c r="D11" s="21">
        <v>50000</v>
      </c>
      <c r="E11" s="17">
        <f t="shared" si="1"/>
        <v>750000</v>
      </c>
      <c r="F11" s="35" t="s">
        <v>329</v>
      </c>
      <c r="G11" s="22">
        <f t="shared" si="2"/>
        <v>250000</v>
      </c>
      <c r="I11" s="49" t="s">
        <v>13</v>
      </c>
      <c r="J11" s="8" t="s">
        <v>1</v>
      </c>
      <c r="K11" s="21">
        <v>50000</v>
      </c>
      <c r="L11" s="35" t="s">
        <v>329</v>
      </c>
      <c r="M11" s="22">
        <f t="shared" si="0"/>
        <v>250000</v>
      </c>
    </row>
    <row r="12" spans="1:13" ht="12.75">
      <c r="A12" s="49" t="s">
        <v>14</v>
      </c>
      <c r="B12" s="8" t="s">
        <v>1</v>
      </c>
      <c r="C12" s="9">
        <v>13</v>
      </c>
      <c r="D12" s="21">
        <v>80000</v>
      </c>
      <c r="E12" s="17">
        <f t="shared" si="1"/>
        <v>1040000</v>
      </c>
      <c r="F12" s="35" t="s">
        <v>331</v>
      </c>
      <c r="G12" s="22">
        <f t="shared" si="2"/>
        <v>240000</v>
      </c>
      <c r="I12" s="49" t="s">
        <v>14</v>
      </c>
      <c r="J12" s="8" t="s">
        <v>1</v>
      </c>
      <c r="K12" s="21">
        <v>80000</v>
      </c>
      <c r="L12" s="35" t="s">
        <v>331</v>
      </c>
      <c r="M12" s="22">
        <f t="shared" si="0"/>
        <v>240000</v>
      </c>
    </row>
    <row r="13" spans="1:13" ht="12.75">
      <c r="A13" s="49" t="s">
        <v>15</v>
      </c>
      <c r="B13" s="8" t="s">
        <v>1</v>
      </c>
      <c r="C13" s="9">
        <v>2</v>
      </c>
      <c r="D13" s="24">
        <v>40000</v>
      </c>
      <c r="E13" s="17">
        <f t="shared" si="1"/>
        <v>80000</v>
      </c>
      <c r="F13" s="16"/>
      <c r="G13" s="22">
        <f t="shared" si="2"/>
        <v>0</v>
      </c>
      <c r="I13" s="49" t="s">
        <v>15</v>
      </c>
      <c r="J13" s="8" t="s">
        <v>1</v>
      </c>
      <c r="K13" s="24">
        <v>40000</v>
      </c>
      <c r="L13" s="16"/>
      <c r="M13" s="22">
        <f t="shared" si="0"/>
        <v>0</v>
      </c>
    </row>
    <row r="14" spans="1:13" ht="12.75">
      <c r="A14" s="49" t="s">
        <v>16</v>
      </c>
      <c r="B14" s="8" t="s">
        <v>1</v>
      </c>
      <c r="C14" s="9">
        <v>19</v>
      </c>
      <c r="D14" s="24">
        <v>12000</v>
      </c>
      <c r="E14" s="17">
        <f t="shared" si="1"/>
        <v>228000</v>
      </c>
      <c r="F14" s="16"/>
      <c r="G14" s="22">
        <f t="shared" si="2"/>
        <v>0</v>
      </c>
      <c r="I14" s="49" t="s">
        <v>16</v>
      </c>
      <c r="J14" s="8" t="s">
        <v>1</v>
      </c>
      <c r="K14" s="24">
        <v>12000</v>
      </c>
      <c r="L14" s="16"/>
      <c r="M14" s="22">
        <f t="shared" si="0"/>
        <v>0</v>
      </c>
    </row>
    <row r="15" spans="1:13" ht="12.75">
      <c r="A15" s="49" t="s">
        <v>19</v>
      </c>
      <c r="B15" s="8" t="s">
        <v>1</v>
      </c>
      <c r="C15" s="9">
        <v>1</v>
      </c>
      <c r="D15" s="24">
        <v>80000</v>
      </c>
      <c r="E15" s="17">
        <f t="shared" si="1"/>
        <v>80000</v>
      </c>
      <c r="F15" s="16"/>
      <c r="G15" s="22">
        <f t="shared" si="2"/>
        <v>0</v>
      </c>
      <c r="I15" s="49" t="s">
        <v>19</v>
      </c>
      <c r="J15" s="8" t="s">
        <v>1</v>
      </c>
      <c r="K15" s="24">
        <v>80000</v>
      </c>
      <c r="L15" s="16"/>
      <c r="M15" s="22">
        <f t="shared" si="0"/>
        <v>0</v>
      </c>
    </row>
    <row r="16" spans="1:13" ht="12.75">
      <c r="A16" s="49" t="s">
        <v>20</v>
      </c>
      <c r="B16" s="8" t="s">
        <v>1</v>
      </c>
      <c r="C16" s="9">
        <v>9</v>
      </c>
      <c r="D16" s="24">
        <v>40000</v>
      </c>
      <c r="E16" s="17">
        <f t="shared" si="1"/>
        <v>360000</v>
      </c>
      <c r="F16" s="16"/>
      <c r="G16" s="22">
        <f t="shared" si="2"/>
        <v>0</v>
      </c>
      <c r="I16" s="49" t="s">
        <v>20</v>
      </c>
      <c r="J16" s="8" t="s">
        <v>1</v>
      </c>
      <c r="K16" s="24">
        <v>40000</v>
      </c>
      <c r="L16" s="16"/>
      <c r="M16" s="22">
        <f t="shared" si="0"/>
        <v>0</v>
      </c>
    </row>
    <row r="17" spans="1:13" ht="12.75">
      <c r="A17" s="49" t="s">
        <v>21</v>
      </c>
      <c r="B17" s="8" t="s">
        <v>1</v>
      </c>
      <c r="C17" s="9">
        <v>3</v>
      </c>
      <c r="D17" s="24">
        <v>45000</v>
      </c>
      <c r="E17" s="17">
        <f t="shared" si="1"/>
        <v>135000</v>
      </c>
      <c r="F17" s="16"/>
      <c r="G17" s="22">
        <f t="shared" si="2"/>
        <v>0</v>
      </c>
      <c r="I17" s="49" t="s">
        <v>21</v>
      </c>
      <c r="J17" s="8" t="s">
        <v>1</v>
      </c>
      <c r="K17" s="24">
        <v>45000</v>
      </c>
      <c r="L17" s="16"/>
      <c r="M17" s="22">
        <f t="shared" si="0"/>
        <v>0</v>
      </c>
    </row>
    <row r="18" spans="1:13" ht="12.75">
      <c r="A18" s="49" t="s">
        <v>22</v>
      </c>
      <c r="B18" s="8" t="s">
        <v>1</v>
      </c>
      <c r="C18" s="9">
        <v>4</v>
      </c>
      <c r="D18" s="24">
        <v>40000</v>
      </c>
      <c r="E18" s="17">
        <f t="shared" si="1"/>
        <v>160000</v>
      </c>
      <c r="F18" s="16"/>
      <c r="G18" s="22">
        <f t="shared" si="2"/>
        <v>0</v>
      </c>
      <c r="I18" s="49" t="s">
        <v>22</v>
      </c>
      <c r="J18" s="8" t="s">
        <v>1</v>
      </c>
      <c r="K18" s="24">
        <v>40000</v>
      </c>
      <c r="L18" s="16"/>
      <c r="M18" s="22">
        <f t="shared" si="0"/>
        <v>0</v>
      </c>
    </row>
    <row r="19" spans="1:13" ht="12.75">
      <c r="A19" s="49" t="s">
        <v>23</v>
      </c>
      <c r="B19" s="8" t="s">
        <v>1</v>
      </c>
      <c r="C19" s="9">
        <v>1</v>
      </c>
      <c r="D19" s="24">
        <v>50000</v>
      </c>
      <c r="E19" s="17">
        <f t="shared" si="1"/>
        <v>50000</v>
      </c>
      <c r="F19" s="16"/>
      <c r="G19" s="22">
        <f t="shared" si="2"/>
        <v>0</v>
      </c>
      <c r="I19" s="49" t="s">
        <v>23</v>
      </c>
      <c r="J19" s="8" t="s">
        <v>1</v>
      </c>
      <c r="K19" s="24">
        <v>50000</v>
      </c>
      <c r="L19" s="16"/>
      <c r="M19" s="22">
        <f t="shared" si="0"/>
        <v>0</v>
      </c>
    </row>
    <row r="20" spans="1:13" ht="12.75">
      <c r="A20" s="49" t="s">
        <v>24</v>
      </c>
      <c r="B20" s="8" t="s">
        <v>1</v>
      </c>
      <c r="C20" s="9">
        <v>4</v>
      </c>
      <c r="D20" s="24">
        <v>8000</v>
      </c>
      <c r="E20" s="17">
        <f t="shared" si="1"/>
        <v>32000</v>
      </c>
      <c r="F20" s="16"/>
      <c r="G20" s="22">
        <f t="shared" si="2"/>
        <v>0</v>
      </c>
      <c r="I20" s="49" t="s">
        <v>24</v>
      </c>
      <c r="J20" s="8" t="s">
        <v>1</v>
      </c>
      <c r="K20" s="24">
        <v>8000</v>
      </c>
      <c r="L20" s="16"/>
      <c r="M20" s="22">
        <f t="shared" si="0"/>
        <v>0</v>
      </c>
    </row>
    <row r="21" spans="1:13" ht="12.75">
      <c r="A21" s="76" t="s">
        <v>486</v>
      </c>
      <c r="B21" s="77"/>
      <c r="C21" s="78"/>
      <c r="D21" s="71"/>
      <c r="E21" s="72">
        <f>SUM(E4:E20)</f>
        <v>5130000</v>
      </c>
      <c r="F21" s="72"/>
      <c r="G21" s="72">
        <f>SUM(G4:G20)</f>
        <v>1925000</v>
      </c>
      <c r="I21" s="76" t="s">
        <v>486</v>
      </c>
      <c r="J21" s="77"/>
      <c r="K21" s="71"/>
      <c r="L21" s="72"/>
      <c r="M21" s="72">
        <f>SUM(M4:M20)</f>
        <v>1925000</v>
      </c>
    </row>
    <row r="22" spans="1:13" ht="12.75">
      <c r="A22" s="10" t="s">
        <v>343</v>
      </c>
      <c r="B22" s="5"/>
      <c r="C22" s="5"/>
      <c r="D22" s="24"/>
      <c r="E22" s="17"/>
      <c r="F22" s="16"/>
      <c r="G22" s="22"/>
      <c r="I22" s="10" t="s">
        <v>343</v>
      </c>
      <c r="J22" s="5"/>
      <c r="K22" s="24"/>
      <c r="L22" s="16"/>
      <c r="M22" s="22"/>
    </row>
    <row r="23" spans="1:13" ht="12.75">
      <c r="A23" s="49" t="s">
        <v>50</v>
      </c>
      <c r="B23" s="8" t="s">
        <v>1</v>
      </c>
      <c r="C23" s="9">
        <v>1</v>
      </c>
      <c r="D23" s="24">
        <v>140000</v>
      </c>
      <c r="E23" s="17">
        <f>C23*D23</f>
        <v>140000</v>
      </c>
      <c r="F23" s="34"/>
      <c r="G23" s="22">
        <f>D23*F23</f>
        <v>0</v>
      </c>
      <c r="I23" s="49" t="s">
        <v>50</v>
      </c>
      <c r="J23" s="8" t="s">
        <v>1</v>
      </c>
      <c r="K23" s="24">
        <v>140000</v>
      </c>
      <c r="L23" s="34"/>
      <c r="M23" s="22">
        <f>K23*L23</f>
        <v>0</v>
      </c>
    </row>
    <row r="24" spans="1:13" ht="12.75">
      <c r="A24" s="49" t="s">
        <v>51</v>
      </c>
      <c r="B24" s="8" t="s">
        <v>1</v>
      </c>
      <c r="C24" s="9">
        <v>1</v>
      </c>
      <c r="D24" s="24">
        <v>100000</v>
      </c>
      <c r="E24" s="17">
        <f>C24*D24</f>
        <v>100000</v>
      </c>
      <c r="F24" s="34"/>
      <c r="G24" s="22">
        <f>D24*F24</f>
        <v>0</v>
      </c>
      <c r="I24" s="49" t="s">
        <v>51</v>
      </c>
      <c r="J24" s="8" t="s">
        <v>1</v>
      </c>
      <c r="K24" s="24">
        <v>100000</v>
      </c>
      <c r="L24" s="34"/>
      <c r="M24" s="22">
        <f>K24*L24</f>
        <v>0</v>
      </c>
    </row>
    <row r="25" spans="1:13" ht="12.75">
      <c r="A25" s="76" t="s">
        <v>347</v>
      </c>
      <c r="B25" s="77"/>
      <c r="C25" s="78"/>
      <c r="D25" s="71"/>
      <c r="E25" s="72">
        <f>SUM(E22:E24)</f>
        <v>240000</v>
      </c>
      <c r="F25" s="107"/>
      <c r="G25" s="84">
        <f>SUM(G22:G24)</f>
        <v>0</v>
      </c>
      <c r="I25" s="76" t="s">
        <v>347</v>
      </c>
      <c r="J25" s="77"/>
      <c r="K25" s="71"/>
      <c r="L25" s="107"/>
      <c r="M25" s="84">
        <f>SUM(M22:M24)</f>
        <v>0</v>
      </c>
    </row>
    <row r="26" spans="1:13" ht="12.75">
      <c r="A26" s="10" t="s">
        <v>350</v>
      </c>
      <c r="B26" s="5"/>
      <c r="C26" s="5"/>
      <c r="D26" s="24"/>
      <c r="E26" s="17"/>
      <c r="F26" s="34"/>
      <c r="G26" s="22"/>
      <c r="I26" s="10" t="s">
        <v>350</v>
      </c>
      <c r="J26" s="5"/>
      <c r="K26" s="24"/>
      <c r="L26" s="34"/>
      <c r="M26" s="22"/>
    </row>
    <row r="27" spans="1:13" ht="12.75">
      <c r="A27" s="49" t="s">
        <v>449</v>
      </c>
      <c r="B27" s="8" t="s">
        <v>1</v>
      </c>
      <c r="C27" s="9">
        <v>2</v>
      </c>
      <c r="D27" s="21">
        <v>400000</v>
      </c>
      <c r="E27" s="17">
        <f aca="true" t="shared" si="3" ref="E27:E46">C27*D27</f>
        <v>800000</v>
      </c>
      <c r="F27" s="35" t="s">
        <v>326</v>
      </c>
      <c r="G27" s="22">
        <f aca="true" t="shared" si="4" ref="G27:G46">D27*F27</f>
        <v>800000</v>
      </c>
      <c r="I27" s="49" t="s">
        <v>449</v>
      </c>
      <c r="J27" s="8" t="s">
        <v>1</v>
      </c>
      <c r="K27" s="21">
        <v>400000</v>
      </c>
      <c r="L27" s="35" t="s">
        <v>326</v>
      </c>
      <c r="M27" s="22">
        <f aca="true" t="shared" si="5" ref="M27:M40">K27*L27</f>
        <v>800000</v>
      </c>
    </row>
    <row r="28" spans="1:13" ht="12.75">
      <c r="A28" s="49" t="s">
        <v>438</v>
      </c>
      <c r="B28" s="8" t="s">
        <v>1</v>
      </c>
      <c r="C28" s="9">
        <v>8</v>
      </c>
      <c r="D28" s="24">
        <v>9000</v>
      </c>
      <c r="E28" s="17">
        <f t="shared" si="3"/>
        <v>72000</v>
      </c>
      <c r="F28" s="34"/>
      <c r="G28" s="22">
        <f t="shared" si="4"/>
        <v>0</v>
      </c>
      <c r="I28" s="49" t="s">
        <v>438</v>
      </c>
      <c r="J28" s="8" t="s">
        <v>1</v>
      </c>
      <c r="K28" s="24">
        <v>9000</v>
      </c>
      <c r="L28" s="34"/>
      <c r="M28" s="22">
        <f t="shared" si="5"/>
        <v>0</v>
      </c>
    </row>
    <row r="29" spans="1:13" ht="12.75">
      <c r="A29" s="49" t="s">
        <v>450</v>
      </c>
      <c r="B29" s="8" t="s">
        <v>1</v>
      </c>
      <c r="C29" s="9">
        <v>1</v>
      </c>
      <c r="D29" s="24">
        <v>250000</v>
      </c>
      <c r="E29" s="17">
        <f t="shared" si="3"/>
        <v>250000</v>
      </c>
      <c r="F29" s="34"/>
      <c r="G29" s="22">
        <f t="shared" si="4"/>
        <v>0</v>
      </c>
      <c r="I29" s="49" t="s">
        <v>450</v>
      </c>
      <c r="J29" s="8" t="s">
        <v>1</v>
      </c>
      <c r="K29" s="24">
        <v>250000</v>
      </c>
      <c r="L29" s="34"/>
      <c r="M29" s="22">
        <f t="shared" si="5"/>
        <v>0</v>
      </c>
    </row>
    <row r="30" spans="1:13" ht="12.75">
      <c r="A30" s="49" t="s">
        <v>451</v>
      </c>
      <c r="B30" s="8" t="s">
        <v>1</v>
      </c>
      <c r="C30" s="9">
        <v>8</v>
      </c>
      <c r="D30" s="24">
        <v>40000</v>
      </c>
      <c r="E30" s="17">
        <f t="shared" si="3"/>
        <v>320000</v>
      </c>
      <c r="F30" s="34"/>
      <c r="G30" s="22">
        <f t="shared" si="4"/>
        <v>0</v>
      </c>
      <c r="I30" s="49" t="s">
        <v>451</v>
      </c>
      <c r="J30" s="8" t="s">
        <v>1</v>
      </c>
      <c r="K30" s="24">
        <v>40000</v>
      </c>
      <c r="L30" s="34"/>
      <c r="M30" s="22">
        <f t="shared" si="5"/>
        <v>0</v>
      </c>
    </row>
    <row r="31" spans="1:13" ht="12.75">
      <c r="A31" s="49" t="s">
        <v>452</v>
      </c>
      <c r="B31" s="8" t="s">
        <v>1</v>
      </c>
      <c r="C31" s="9">
        <v>1</v>
      </c>
      <c r="D31" s="21">
        <v>500000</v>
      </c>
      <c r="E31" s="17">
        <f t="shared" si="3"/>
        <v>500000</v>
      </c>
      <c r="F31" s="35" t="s">
        <v>328</v>
      </c>
      <c r="G31" s="22">
        <f t="shared" si="4"/>
        <v>500000</v>
      </c>
      <c r="I31" s="49" t="s">
        <v>452</v>
      </c>
      <c r="J31" s="8" t="s">
        <v>1</v>
      </c>
      <c r="K31" s="21">
        <v>500000</v>
      </c>
      <c r="L31" s="35" t="s">
        <v>328</v>
      </c>
      <c r="M31" s="22">
        <f t="shared" si="5"/>
        <v>500000</v>
      </c>
    </row>
    <row r="32" spans="1:13" ht="12.75">
      <c r="A32" s="49" t="s">
        <v>453</v>
      </c>
      <c r="B32" s="8" t="s">
        <v>1</v>
      </c>
      <c r="C32" s="9">
        <v>1</v>
      </c>
      <c r="D32" s="21">
        <v>140000</v>
      </c>
      <c r="E32" s="17">
        <f t="shared" si="3"/>
        <v>140000</v>
      </c>
      <c r="F32" s="35" t="s">
        <v>328</v>
      </c>
      <c r="G32" s="22">
        <f t="shared" si="4"/>
        <v>140000</v>
      </c>
      <c r="I32" s="49" t="s">
        <v>453</v>
      </c>
      <c r="J32" s="8" t="s">
        <v>1</v>
      </c>
      <c r="K32" s="21">
        <v>140000</v>
      </c>
      <c r="L32" s="35" t="s">
        <v>328</v>
      </c>
      <c r="M32" s="22">
        <f t="shared" si="5"/>
        <v>140000</v>
      </c>
    </row>
    <row r="33" spans="1:13" ht="12.75">
      <c r="A33" s="49" t="s">
        <v>454</v>
      </c>
      <c r="B33" s="8" t="s">
        <v>1</v>
      </c>
      <c r="C33" s="9">
        <v>8</v>
      </c>
      <c r="D33" s="24">
        <v>50000</v>
      </c>
      <c r="E33" s="17">
        <f t="shared" si="3"/>
        <v>400000</v>
      </c>
      <c r="F33" s="34"/>
      <c r="G33" s="22">
        <f t="shared" si="4"/>
        <v>0</v>
      </c>
      <c r="I33" s="49" t="s">
        <v>454</v>
      </c>
      <c r="J33" s="8" t="s">
        <v>1</v>
      </c>
      <c r="K33" s="24">
        <v>50000</v>
      </c>
      <c r="L33" s="34"/>
      <c r="M33" s="22">
        <f t="shared" si="5"/>
        <v>0</v>
      </c>
    </row>
    <row r="34" spans="1:13" ht="12.75">
      <c r="A34" s="49" t="s">
        <v>455</v>
      </c>
      <c r="B34" s="8" t="s">
        <v>1</v>
      </c>
      <c r="C34" s="5">
        <v>1</v>
      </c>
      <c r="D34" s="24">
        <v>100000</v>
      </c>
      <c r="E34" s="17">
        <f t="shared" si="3"/>
        <v>100000</v>
      </c>
      <c r="F34" s="34"/>
      <c r="G34" s="22">
        <f t="shared" si="4"/>
        <v>0</v>
      </c>
      <c r="I34" s="49" t="s">
        <v>455</v>
      </c>
      <c r="J34" s="8" t="s">
        <v>1</v>
      </c>
      <c r="K34" s="24">
        <v>100000</v>
      </c>
      <c r="L34" s="34"/>
      <c r="M34" s="22">
        <f t="shared" si="5"/>
        <v>0</v>
      </c>
    </row>
    <row r="35" spans="1:13" ht="12.75">
      <c r="A35" s="49" t="s">
        <v>456</v>
      </c>
      <c r="B35" s="8" t="s">
        <v>1</v>
      </c>
      <c r="C35" s="5">
        <v>1</v>
      </c>
      <c r="D35" s="24">
        <v>50000</v>
      </c>
      <c r="E35" s="17">
        <f t="shared" si="3"/>
        <v>50000</v>
      </c>
      <c r="F35" s="34"/>
      <c r="G35" s="22">
        <f t="shared" si="4"/>
        <v>0</v>
      </c>
      <c r="I35" s="49" t="s">
        <v>456</v>
      </c>
      <c r="J35" s="8" t="s">
        <v>1</v>
      </c>
      <c r="K35" s="24">
        <v>50000</v>
      </c>
      <c r="L35" s="34"/>
      <c r="M35" s="22">
        <f t="shared" si="5"/>
        <v>0</v>
      </c>
    </row>
    <row r="36" spans="1:13" ht="25.5">
      <c r="A36" s="50" t="s">
        <v>457</v>
      </c>
      <c r="B36" s="8" t="s">
        <v>1</v>
      </c>
      <c r="C36" s="5">
        <v>1</v>
      </c>
      <c r="D36" s="24">
        <v>750000</v>
      </c>
      <c r="E36" s="17">
        <f t="shared" si="3"/>
        <v>750000</v>
      </c>
      <c r="F36" s="34"/>
      <c r="G36" s="22">
        <f t="shared" si="4"/>
        <v>0</v>
      </c>
      <c r="I36" s="50" t="s">
        <v>457</v>
      </c>
      <c r="J36" s="8" t="s">
        <v>1</v>
      </c>
      <c r="K36" s="24">
        <v>750000</v>
      </c>
      <c r="L36" s="34"/>
      <c r="M36" s="22">
        <f t="shared" si="5"/>
        <v>0</v>
      </c>
    </row>
    <row r="37" spans="1:13" ht="12.75">
      <c r="A37" s="49" t="s">
        <v>458</v>
      </c>
      <c r="B37" s="8" t="s">
        <v>1</v>
      </c>
      <c r="C37" s="5">
        <v>1</v>
      </c>
      <c r="D37" s="24">
        <v>120000</v>
      </c>
      <c r="E37" s="17">
        <f t="shared" si="3"/>
        <v>120000</v>
      </c>
      <c r="F37" s="34"/>
      <c r="G37" s="22">
        <f t="shared" si="4"/>
        <v>0</v>
      </c>
      <c r="I37" s="49" t="s">
        <v>458</v>
      </c>
      <c r="J37" s="8" t="s">
        <v>1</v>
      </c>
      <c r="K37" s="24">
        <v>120000</v>
      </c>
      <c r="L37" s="34"/>
      <c r="M37" s="22">
        <f t="shared" si="5"/>
        <v>0</v>
      </c>
    </row>
    <row r="38" spans="1:13" ht="12.75">
      <c r="A38" s="49" t="s">
        <v>459</v>
      </c>
      <c r="B38" s="8" t="s">
        <v>1</v>
      </c>
      <c r="C38" s="9">
        <v>8</v>
      </c>
      <c r="D38" s="24">
        <v>80000</v>
      </c>
      <c r="E38" s="17">
        <f t="shared" si="3"/>
        <v>640000</v>
      </c>
      <c r="F38" s="34"/>
      <c r="G38" s="22">
        <f t="shared" si="4"/>
        <v>0</v>
      </c>
      <c r="I38" s="49" t="s">
        <v>459</v>
      </c>
      <c r="J38" s="8" t="s">
        <v>1</v>
      </c>
      <c r="K38" s="24">
        <v>80000</v>
      </c>
      <c r="L38" s="34"/>
      <c r="M38" s="22">
        <f t="shared" si="5"/>
        <v>0</v>
      </c>
    </row>
    <row r="39" spans="1:13" ht="12.75">
      <c r="A39" s="49" t="s">
        <v>460</v>
      </c>
      <c r="B39" s="8" t="s">
        <v>1</v>
      </c>
      <c r="C39" s="5">
        <v>1</v>
      </c>
      <c r="D39" s="24">
        <v>80000</v>
      </c>
      <c r="E39" s="17">
        <f t="shared" si="3"/>
        <v>80000</v>
      </c>
      <c r="F39" s="16"/>
      <c r="G39" s="22">
        <f t="shared" si="4"/>
        <v>0</v>
      </c>
      <c r="I39" s="49" t="s">
        <v>460</v>
      </c>
      <c r="J39" s="8" t="s">
        <v>1</v>
      </c>
      <c r="K39" s="24">
        <v>80000</v>
      </c>
      <c r="L39" s="16"/>
      <c r="M39" s="22">
        <f t="shared" si="5"/>
        <v>0</v>
      </c>
    </row>
    <row r="40" spans="1:13" ht="12.75">
      <c r="A40" s="49" t="s">
        <v>461</v>
      </c>
      <c r="B40" s="8" t="s">
        <v>1</v>
      </c>
      <c r="C40" s="5">
        <v>2</v>
      </c>
      <c r="D40" s="24">
        <v>45000</v>
      </c>
      <c r="E40" s="17">
        <f t="shared" si="3"/>
        <v>90000</v>
      </c>
      <c r="F40" s="16"/>
      <c r="G40" s="22">
        <f t="shared" si="4"/>
        <v>0</v>
      </c>
      <c r="I40" s="49" t="s">
        <v>461</v>
      </c>
      <c r="J40" s="8" t="s">
        <v>1</v>
      </c>
      <c r="K40" s="24">
        <v>45000</v>
      </c>
      <c r="L40" s="16"/>
      <c r="M40" s="22">
        <f t="shared" si="5"/>
        <v>0</v>
      </c>
    </row>
    <row r="41" spans="1:13" ht="12.75">
      <c r="A41" s="74" t="s">
        <v>351</v>
      </c>
      <c r="B41" s="70"/>
      <c r="C41" s="70"/>
      <c r="D41" s="71"/>
      <c r="E41" s="72">
        <f>SUM(E26:E40)</f>
        <v>4312000</v>
      </c>
      <c r="F41" s="72"/>
      <c r="G41" s="72">
        <f>SUM(G26:G40)</f>
        <v>1440000</v>
      </c>
      <c r="I41" s="74" t="s">
        <v>351</v>
      </c>
      <c r="J41" s="70"/>
      <c r="K41" s="71"/>
      <c r="L41" s="72"/>
      <c r="M41" s="72">
        <f>SUM(M26:M40)</f>
        <v>1440000</v>
      </c>
    </row>
    <row r="42" spans="1:13" ht="12.75">
      <c r="A42" s="37" t="s">
        <v>352</v>
      </c>
      <c r="B42" s="26"/>
      <c r="C42" s="26"/>
      <c r="D42" s="30"/>
      <c r="E42" s="31"/>
      <c r="F42" s="32"/>
      <c r="G42" s="33"/>
      <c r="I42" s="37" t="s">
        <v>352</v>
      </c>
      <c r="J42" s="26"/>
      <c r="K42" s="30"/>
      <c r="L42" s="32"/>
      <c r="M42" s="33"/>
    </row>
    <row r="43" spans="1:13" ht="12.75">
      <c r="A43" s="49" t="s">
        <v>462</v>
      </c>
      <c r="B43" s="5" t="s">
        <v>1</v>
      </c>
      <c r="C43" s="5">
        <v>1</v>
      </c>
      <c r="D43" s="21">
        <v>140000</v>
      </c>
      <c r="E43" s="17">
        <f t="shared" si="3"/>
        <v>140000</v>
      </c>
      <c r="F43" s="20">
        <v>1</v>
      </c>
      <c r="G43" s="22">
        <f t="shared" si="4"/>
        <v>140000</v>
      </c>
      <c r="I43" s="49" t="s">
        <v>462</v>
      </c>
      <c r="J43" s="5" t="s">
        <v>1</v>
      </c>
      <c r="K43" s="21">
        <v>140000</v>
      </c>
      <c r="L43" s="20">
        <v>1</v>
      </c>
      <c r="M43" s="22">
        <f>K43*L43</f>
        <v>140000</v>
      </c>
    </row>
    <row r="44" spans="1:13" ht="12.75">
      <c r="A44" s="49" t="s">
        <v>463</v>
      </c>
      <c r="B44" s="5" t="s">
        <v>1</v>
      </c>
      <c r="C44" s="5">
        <v>1</v>
      </c>
      <c r="D44" s="21">
        <v>60000</v>
      </c>
      <c r="E44" s="17">
        <f t="shared" si="3"/>
        <v>60000</v>
      </c>
      <c r="F44" s="20">
        <v>1</v>
      </c>
      <c r="G44" s="22">
        <f t="shared" si="4"/>
        <v>60000</v>
      </c>
      <c r="I44" s="49" t="s">
        <v>463</v>
      </c>
      <c r="J44" s="5" t="s">
        <v>1</v>
      </c>
      <c r="K44" s="21">
        <v>60000</v>
      </c>
      <c r="L44" s="20">
        <v>1</v>
      </c>
      <c r="M44" s="22">
        <f>K44*L44</f>
        <v>60000</v>
      </c>
    </row>
    <row r="45" spans="1:13" ht="12.75">
      <c r="A45" s="49" t="s">
        <v>464</v>
      </c>
      <c r="B45" s="5" t="s">
        <v>1</v>
      </c>
      <c r="C45" s="5">
        <v>1</v>
      </c>
      <c r="D45" s="24">
        <v>120000</v>
      </c>
      <c r="E45" s="17">
        <f t="shared" si="3"/>
        <v>120000</v>
      </c>
      <c r="F45" s="20"/>
      <c r="G45" s="22">
        <f t="shared" si="4"/>
        <v>0</v>
      </c>
      <c r="I45" s="49" t="s">
        <v>464</v>
      </c>
      <c r="J45" s="5" t="s">
        <v>1</v>
      </c>
      <c r="K45" s="24">
        <v>120000</v>
      </c>
      <c r="L45" s="20"/>
      <c r="M45" s="22">
        <f>K45*L45</f>
        <v>0</v>
      </c>
    </row>
    <row r="46" spans="1:13" ht="12.75">
      <c r="A46" s="49" t="s">
        <v>465</v>
      </c>
      <c r="B46" s="8" t="s">
        <v>1</v>
      </c>
      <c r="C46" s="9">
        <v>1</v>
      </c>
      <c r="D46" s="21">
        <v>750000</v>
      </c>
      <c r="E46" s="17">
        <f t="shared" si="3"/>
        <v>750000</v>
      </c>
      <c r="F46" s="20">
        <v>1</v>
      </c>
      <c r="G46" s="22">
        <f t="shared" si="4"/>
        <v>750000</v>
      </c>
      <c r="I46" s="49" t="s">
        <v>465</v>
      </c>
      <c r="J46" s="8" t="s">
        <v>1</v>
      </c>
      <c r="K46" s="21">
        <v>750000</v>
      </c>
      <c r="L46" s="20">
        <v>1</v>
      </c>
      <c r="M46" s="22">
        <f>K46*L46</f>
        <v>750000</v>
      </c>
    </row>
    <row r="47" spans="1:13" ht="12.75">
      <c r="A47" s="74" t="s">
        <v>353</v>
      </c>
      <c r="B47" s="67"/>
      <c r="C47" s="67"/>
      <c r="D47" s="68"/>
      <c r="E47" s="75">
        <f>SUM(E43:E46)</f>
        <v>1070000</v>
      </c>
      <c r="F47" s="75"/>
      <c r="G47" s="75">
        <f>SUM(G43:G46)</f>
        <v>950000</v>
      </c>
      <c r="I47" s="74" t="s">
        <v>353</v>
      </c>
      <c r="J47" s="67"/>
      <c r="K47" s="68"/>
      <c r="L47" s="75"/>
      <c r="M47" s="75">
        <f>SUM(M43:M46)</f>
        <v>950000</v>
      </c>
    </row>
    <row r="48" spans="1:13" ht="12.75">
      <c r="A48" s="37" t="s">
        <v>401</v>
      </c>
      <c r="B48" s="26"/>
      <c r="C48" s="26"/>
      <c r="D48" s="30"/>
      <c r="E48" s="31"/>
      <c r="F48" s="38"/>
      <c r="G48" s="33"/>
      <c r="I48" s="37" t="s">
        <v>401</v>
      </c>
      <c r="J48" s="26"/>
      <c r="K48" s="30"/>
      <c r="L48" s="38"/>
      <c r="M48" s="33"/>
    </row>
    <row r="49" spans="1:13" ht="12.75">
      <c r="A49" s="40" t="s">
        <v>355</v>
      </c>
      <c r="B49" s="26"/>
      <c r="C49" s="26"/>
      <c r="D49" s="30"/>
      <c r="E49" s="31"/>
      <c r="F49" s="38"/>
      <c r="G49" s="33"/>
      <c r="I49" s="40" t="s">
        <v>355</v>
      </c>
      <c r="J49" s="26"/>
      <c r="K49" s="30"/>
      <c r="L49" s="38"/>
      <c r="M49" s="33"/>
    </row>
    <row r="50" spans="1:13" ht="12.75">
      <c r="A50" s="49" t="s">
        <v>466</v>
      </c>
      <c r="B50" s="8" t="s">
        <v>1</v>
      </c>
      <c r="C50" s="9">
        <v>2</v>
      </c>
      <c r="D50" s="21">
        <v>80000</v>
      </c>
      <c r="E50" s="17">
        <f>C50*D50</f>
        <v>160000</v>
      </c>
      <c r="F50" s="20">
        <v>2</v>
      </c>
      <c r="G50" s="22">
        <f>D50*F50</f>
        <v>160000</v>
      </c>
      <c r="I50" s="49" t="s">
        <v>466</v>
      </c>
      <c r="J50" s="8" t="s">
        <v>1</v>
      </c>
      <c r="K50" s="21">
        <v>80000</v>
      </c>
      <c r="L50" s="20">
        <v>2</v>
      </c>
      <c r="M50" s="22">
        <f>K50*L50</f>
        <v>160000</v>
      </c>
    </row>
    <row r="51" spans="1:13" ht="12.75">
      <c r="A51" s="49" t="s">
        <v>467</v>
      </c>
      <c r="B51" s="8" t="s">
        <v>1</v>
      </c>
      <c r="C51" s="9">
        <v>1</v>
      </c>
      <c r="D51" s="21">
        <v>60000</v>
      </c>
      <c r="E51" s="17">
        <f>C51*D51</f>
        <v>60000</v>
      </c>
      <c r="F51" s="20">
        <v>1</v>
      </c>
      <c r="G51" s="22">
        <f>D51*F51</f>
        <v>60000</v>
      </c>
      <c r="I51" s="49" t="s">
        <v>467</v>
      </c>
      <c r="J51" s="8" t="s">
        <v>1</v>
      </c>
      <c r="K51" s="21">
        <v>60000</v>
      </c>
      <c r="L51" s="20">
        <v>1</v>
      </c>
      <c r="M51" s="22">
        <f>K51*L51</f>
        <v>60000</v>
      </c>
    </row>
    <row r="52" spans="1:13" ht="12.75">
      <c r="A52" s="76" t="s">
        <v>357</v>
      </c>
      <c r="B52" s="77"/>
      <c r="C52" s="78"/>
      <c r="D52" s="79"/>
      <c r="E52" s="72">
        <f>SUM(E50:E51)</f>
        <v>220000</v>
      </c>
      <c r="F52" s="72"/>
      <c r="G52" s="72">
        <f>SUM(G50:G51)</f>
        <v>220000</v>
      </c>
      <c r="I52" s="76" t="s">
        <v>357</v>
      </c>
      <c r="J52" s="77"/>
      <c r="K52" s="79"/>
      <c r="L52" s="72"/>
      <c r="M52" s="72">
        <f>SUM(M50:M51)</f>
        <v>220000</v>
      </c>
    </row>
    <row r="53" spans="1:13" ht="12.75">
      <c r="A53" s="41" t="s">
        <v>356</v>
      </c>
      <c r="B53" s="5"/>
      <c r="C53" s="5"/>
      <c r="D53" s="24"/>
      <c r="E53" s="17">
        <f>C53*D53</f>
        <v>0</v>
      </c>
      <c r="F53" s="20"/>
      <c r="G53" s="22">
        <f>D53*F53</f>
        <v>0</v>
      </c>
      <c r="I53" s="41" t="s">
        <v>356</v>
      </c>
      <c r="J53" s="5"/>
      <c r="K53" s="24"/>
      <c r="L53" s="20"/>
      <c r="M53" s="22">
        <f>K53*L53</f>
        <v>0</v>
      </c>
    </row>
    <row r="54" spans="1:13" ht="12.75">
      <c r="A54" s="49" t="s">
        <v>468</v>
      </c>
      <c r="B54" s="8" t="s">
        <v>1</v>
      </c>
      <c r="C54" s="9">
        <v>1</v>
      </c>
      <c r="D54" s="21">
        <v>80000</v>
      </c>
      <c r="E54" s="17">
        <f>C54*D54</f>
        <v>80000</v>
      </c>
      <c r="F54" s="20">
        <v>1</v>
      </c>
      <c r="G54" s="22">
        <f>D54*F54</f>
        <v>80000</v>
      </c>
      <c r="I54" s="49" t="s">
        <v>468</v>
      </c>
      <c r="J54" s="8" t="s">
        <v>1</v>
      </c>
      <c r="K54" s="21">
        <v>80000</v>
      </c>
      <c r="L54" s="20">
        <v>1</v>
      </c>
      <c r="M54" s="22">
        <f>K54*L54</f>
        <v>80000</v>
      </c>
    </row>
    <row r="55" spans="1:13" ht="12.75">
      <c r="A55" s="49" t="s">
        <v>469</v>
      </c>
      <c r="B55" s="8" t="s">
        <v>1</v>
      </c>
      <c r="C55" s="9">
        <v>1</v>
      </c>
      <c r="D55" s="21">
        <v>30000</v>
      </c>
      <c r="E55" s="17">
        <f>C55*D55</f>
        <v>30000</v>
      </c>
      <c r="F55" s="20">
        <v>1</v>
      </c>
      <c r="G55" s="22">
        <f>D55*F55</f>
        <v>30000</v>
      </c>
      <c r="I55" s="49" t="s">
        <v>469</v>
      </c>
      <c r="J55" s="8" t="s">
        <v>1</v>
      </c>
      <c r="K55" s="21">
        <v>30000</v>
      </c>
      <c r="L55" s="20">
        <v>1</v>
      </c>
      <c r="M55" s="22">
        <f>K55*L55</f>
        <v>30000</v>
      </c>
    </row>
    <row r="56" spans="1:13" ht="12.75">
      <c r="A56" s="36" t="s">
        <v>358</v>
      </c>
      <c r="B56" s="26"/>
      <c r="C56" s="26"/>
      <c r="D56" s="30"/>
      <c r="E56" s="31">
        <f>SUM(E53:E55)</f>
        <v>110000</v>
      </c>
      <c r="F56" s="31"/>
      <c r="G56" s="31">
        <f>SUM(G53:G55)</f>
        <v>110000</v>
      </c>
      <c r="I56" s="36" t="s">
        <v>358</v>
      </c>
      <c r="J56" s="26"/>
      <c r="K56" s="30"/>
      <c r="L56" s="31"/>
      <c r="M56" s="31">
        <f>SUM(M53:M55)</f>
        <v>110000</v>
      </c>
    </row>
    <row r="57" spans="1:13" ht="12.75">
      <c r="A57" s="74" t="s">
        <v>359</v>
      </c>
      <c r="B57" s="70"/>
      <c r="C57" s="70"/>
      <c r="D57" s="71"/>
      <c r="E57" s="72">
        <f>E52+E56</f>
        <v>330000</v>
      </c>
      <c r="F57" s="72"/>
      <c r="G57" s="72">
        <f>G52+G56</f>
        <v>330000</v>
      </c>
      <c r="I57" s="74" t="s">
        <v>359</v>
      </c>
      <c r="J57" s="70"/>
      <c r="K57" s="71"/>
      <c r="L57" s="72"/>
      <c r="M57" s="72">
        <f>M52+M56</f>
        <v>330000</v>
      </c>
    </row>
    <row r="58" spans="1:13" ht="12.75">
      <c r="A58" s="114"/>
      <c r="B58" s="115"/>
      <c r="C58" s="115"/>
      <c r="D58" s="116"/>
      <c r="E58" s="117"/>
      <c r="F58" s="117"/>
      <c r="G58" s="117"/>
      <c r="I58" s="114"/>
      <c r="J58" s="115"/>
      <c r="K58" s="116"/>
      <c r="L58" s="117"/>
      <c r="M58" s="117"/>
    </row>
    <row r="59" spans="1:13" ht="12.75">
      <c r="A59" s="114"/>
      <c r="B59" s="115"/>
      <c r="C59" s="115"/>
      <c r="D59" s="116"/>
      <c r="E59" s="117"/>
      <c r="F59" s="117"/>
      <c r="G59" s="117"/>
      <c r="I59" s="114"/>
      <c r="J59" s="115"/>
      <c r="K59" s="116"/>
      <c r="L59" s="117"/>
      <c r="M59" s="117"/>
    </row>
    <row r="60" spans="1:13" ht="12.75">
      <c r="A60" s="114"/>
      <c r="B60" s="115"/>
      <c r="C60" s="115"/>
      <c r="D60" s="116"/>
      <c r="E60" s="117"/>
      <c r="F60" s="117"/>
      <c r="G60" s="117"/>
      <c r="I60" s="114"/>
      <c r="J60" s="115"/>
      <c r="K60" s="116"/>
      <c r="L60" s="117"/>
      <c r="M60" s="117"/>
    </row>
    <row r="61" spans="1:13" ht="12.75">
      <c r="A61" s="114"/>
      <c r="B61" s="115"/>
      <c r="C61" s="115"/>
      <c r="D61" s="116"/>
      <c r="E61" s="117"/>
      <c r="F61" s="117"/>
      <c r="G61" s="117"/>
      <c r="I61" s="114"/>
      <c r="J61" s="115"/>
      <c r="K61" s="116"/>
      <c r="L61" s="117"/>
      <c r="M61" s="117"/>
    </row>
    <row r="62" spans="1:13" ht="12.75">
      <c r="A62" s="114"/>
      <c r="B62" s="115"/>
      <c r="C62" s="115"/>
      <c r="D62" s="116"/>
      <c r="E62" s="117"/>
      <c r="F62" s="117"/>
      <c r="G62" s="117"/>
      <c r="I62" s="114"/>
      <c r="J62" s="115"/>
      <c r="K62" s="116"/>
      <c r="L62" s="117"/>
      <c r="M62" s="117"/>
    </row>
    <row r="63" spans="1:13" ht="12.75">
      <c r="A63" s="114"/>
      <c r="B63" s="115"/>
      <c r="C63" s="115"/>
      <c r="D63" s="116"/>
      <c r="E63" s="117"/>
      <c r="F63" s="117"/>
      <c r="G63" s="117"/>
      <c r="I63" s="43" t="s">
        <v>503</v>
      </c>
      <c r="J63" s="12"/>
      <c r="K63" s="12"/>
      <c r="L63" s="158"/>
      <c r="M63" s="117"/>
    </row>
    <row r="64" spans="1:13" ht="12.75">
      <c r="A64" s="43" t="s">
        <v>493</v>
      </c>
      <c r="B64" s="12"/>
      <c r="C64" s="100"/>
      <c r="D64" s="100"/>
      <c r="E64" s="112"/>
      <c r="F64" s="110" t="s">
        <v>323</v>
      </c>
      <c r="G64" s="110"/>
      <c r="I64" s="111"/>
      <c r="J64" s="100"/>
      <c r="K64" s="100"/>
      <c r="L64" s="110" t="s">
        <v>323</v>
      </c>
      <c r="M64" s="110"/>
    </row>
    <row r="65" spans="1:13" ht="22.5">
      <c r="A65" s="155" t="s">
        <v>318</v>
      </c>
      <c r="B65" s="15" t="s">
        <v>320</v>
      </c>
      <c r="C65" s="15" t="s">
        <v>321</v>
      </c>
      <c r="D65" s="156" t="s">
        <v>322</v>
      </c>
      <c r="E65" s="157" t="s">
        <v>325</v>
      </c>
      <c r="F65" s="157" t="s">
        <v>324</v>
      </c>
      <c r="G65" s="157" t="s">
        <v>325</v>
      </c>
      <c r="I65" s="155" t="s">
        <v>318</v>
      </c>
      <c r="J65" s="15" t="s">
        <v>320</v>
      </c>
      <c r="K65" s="156" t="s">
        <v>322</v>
      </c>
      <c r="L65" s="157" t="s">
        <v>324</v>
      </c>
      <c r="M65" s="157" t="s">
        <v>325</v>
      </c>
    </row>
    <row r="66" spans="1:13" ht="12.75">
      <c r="A66" s="10" t="s">
        <v>360</v>
      </c>
      <c r="B66" s="5"/>
      <c r="C66" s="5"/>
      <c r="D66" s="24"/>
      <c r="E66" s="17"/>
      <c r="F66" s="20"/>
      <c r="G66" s="22"/>
      <c r="I66" s="10" t="s">
        <v>360</v>
      </c>
      <c r="J66" s="5"/>
      <c r="K66" s="24"/>
      <c r="L66" s="20"/>
      <c r="M66" s="22"/>
    </row>
    <row r="67" spans="1:13" ht="12.75">
      <c r="A67" s="49" t="s">
        <v>470</v>
      </c>
      <c r="B67" s="8" t="s">
        <v>1</v>
      </c>
      <c r="C67" s="9">
        <v>1</v>
      </c>
      <c r="D67" s="21">
        <v>4000000</v>
      </c>
      <c r="E67" s="17">
        <f>C67*D67</f>
        <v>4000000</v>
      </c>
      <c r="F67" s="20">
        <v>1</v>
      </c>
      <c r="G67" s="22">
        <f>D67*F67</f>
        <v>4000000</v>
      </c>
      <c r="I67" s="49" t="s">
        <v>470</v>
      </c>
      <c r="J67" s="8" t="s">
        <v>1</v>
      </c>
      <c r="K67" s="21">
        <v>4000000</v>
      </c>
      <c r="L67" s="20">
        <v>1</v>
      </c>
      <c r="M67" s="22">
        <f>K67*L67</f>
        <v>4000000</v>
      </c>
    </row>
    <row r="68" spans="1:13" ht="12.75">
      <c r="A68" s="49" t="s">
        <v>468</v>
      </c>
      <c r="B68" s="8" t="s">
        <v>1</v>
      </c>
      <c r="C68" s="9">
        <v>2</v>
      </c>
      <c r="D68" s="21">
        <v>80000</v>
      </c>
      <c r="E68" s="17">
        <f>C68*D68</f>
        <v>160000</v>
      </c>
      <c r="F68" s="20">
        <v>1</v>
      </c>
      <c r="G68" s="22">
        <f>D68*F68</f>
        <v>80000</v>
      </c>
      <c r="I68" s="49" t="s">
        <v>468</v>
      </c>
      <c r="J68" s="8" t="s">
        <v>1</v>
      </c>
      <c r="K68" s="21">
        <v>80000</v>
      </c>
      <c r="L68" s="20">
        <v>1</v>
      </c>
      <c r="M68" s="22">
        <f>K68*L68</f>
        <v>80000</v>
      </c>
    </row>
    <row r="69" spans="1:13" ht="25.5">
      <c r="A69" s="50" t="s">
        <v>471</v>
      </c>
      <c r="B69" s="8" t="s">
        <v>1</v>
      </c>
      <c r="C69" s="9">
        <v>1</v>
      </c>
      <c r="D69" s="24"/>
      <c r="E69" s="17">
        <f>C69*D69</f>
        <v>0</v>
      </c>
      <c r="F69" s="20"/>
      <c r="G69" s="22">
        <f>D69*F69</f>
        <v>0</v>
      </c>
      <c r="I69" s="50" t="s">
        <v>471</v>
      </c>
      <c r="J69" s="8" t="s">
        <v>1</v>
      </c>
      <c r="K69" s="24"/>
      <c r="L69" s="20"/>
      <c r="M69" s="22">
        <f>K69*L69</f>
        <v>0</v>
      </c>
    </row>
    <row r="70" spans="1:13" ht="12.75">
      <c r="A70" s="76" t="s">
        <v>361</v>
      </c>
      <c r="B70" s="70"/>
      <c r="C70" s="70"/>
      <c r="D70" s="71"/>
      <c r="E70" s="72">
        <f>SUM(E67:E69)</f>
        <v>4160000</v>
      </c>
      <c r="F70" s="72"/>
      <c r="G70" s="72">
        <f>SUM(G67:G69)</f>
        <v>4080000</v>
      </c>
      <c r="I70" s="76" t="s">
        <v>361</v>
      </c>
      <c r="J70" s="70"/>
      <c r="K70" s="71"/>
      <c r="L70" s="72"/>
      <c r="M70" s="72">
        <f>SUM(M67:M69)</f>
        <v>4080000</v>
      </c>
    </row>
    <row r="71" spans="1:13" ht="12.75">
      <c r="A71" s="42" t="s">
        <v>362</v>
      </c>
      <c r="B71" s="5"/>
      <c r="C71" s="5"/>
      <c r="D71" s="24"/>
      <c r="E71" s="17"/>
      <c r="F71" s="20"/>
      <c r="G71" s="22"/>
      <c r="I71" s="42" t="s">
        <v>362</v>
      </c>
      <c r="J71" s="5"/>
      <c r="K71" s="24"/>
      <c r="L71" s="20"/>
      <c r="M71" s="22"/>
    </row>
    <row r="72" spans="1:13" ht="15">
      <c r="A72" s="51" t="s">
        <v>472</v>
      </c>
      <c r="B72" s="8" t="s">
        <v>1</v>
      </c>
      <c r="C72" s="9">
        <v>2</v>
      </c>
      <c r="D72" s="24">
        <v>240000</v>
      </c>
      <c r="E72" s="17">
        <f>C72*D72</f>
        <v>480000</v>
      </c>
      <c r="F72" s="20"/>
      <c r="G72" s="22">
        <f>D72*F72</f>
        <v>0</v>
      </c>
      <c r="I72" s="51" t="s">
        <v>472</v>
      </c>
      <c r="J72" s="8" t="s">
        <v>1</v>
      </c>
      <c r="K72" s="24">
        <v>240000</v>
      </c>
      <c r="L72" s="20"/>
      <c r="M72" s="22">
        <f>K72*L72</f>
        <v>0</v>
      </c>
    </row>
    <row r="73" spans="1:13" ht="15">
      <c r="A73" s="51" t="s">
        <v>473</v>
      </c>
      <c r="B73" s="8" t="s">
        <v>1</v>
      </c>
      <c r="C73" s="9">
        <v>1</v>
      </c>
      <c r="D73" s="24">
        <v>96000</v>
      </c>
      <c r="E73" s="17">
        <f>C73*D73</f>
        <v>96000</v>
      </c>
      <c r="F73" s="20"/>
      <c r="G73" s="22">
        <f>D73*F73</f>
        <v>0</v>
      </c>
      <c r="I73" s="51" t="s">
        <v>473</v>
      </c>
      <c r="J73" s="8" t="s">
        <v>1</v>
      </c>
      <c r="K73" s="24">
        <v>96000</v>
      </c>
      <c r="L73" s="20"/>
      <c r="M73" s="22">
        <f>K73*L73</f>
        <v>0</v>
      </c>
    </row>
    <row r="74" spans="1:13" ht="15">
      <c r="A74" s="51" t="s">
        <v>474</v>
      </c>
      <c r="B74" s="8" t="s">
        <v>1</v>
      </c>
      <c r="C74" s="5">
        <v>1</v>
      </c>
      <c r="D74" s="24">
        <v>1000000</v>
      </c>
      <c r="E74" s="17">
        <f>C74*D74</f>
        <v>1000000</v>
      </c>
      <c r="F74" s="20"/>
      <c r="G74" s="22">
        <f>D74*F74</f>
        <v>0</v>
      </c>
      <c r="I74" s="51" t="s">
        <v>474</v>
      </c>
      <c r="J74" s="8" t="s">
        <v>1</v>
      </c>
      <c r="K74" s="24">
        <v>1000000</v>
      </c>
      <c r="L74" s="20"/>
      <c r="M74" s="22">
        <f>K74*L74</f>
        <v>0</v>
      </c>
    </row>
    <row r="75" spans="1:13" ht="12.75">
      <c r="A75" s="76" t="s">
        <v>363</v>
      </c>
      <c r="B75" s="77"/>
      <c r="C75" s="70"/>
      <c r="D75" s="71"/>
      <c r="E75" s="72">
        <f>SUM(E72:E74)</f>
        <v>1576000</v>
      </c>
      <c r="F75" s="72"/>
      <c r="G75" s="72">
        <f>SUM(G72:G74)</f>
        <v>0</v>
      </c>
      <c r="I75" s="76" t="s">
        <v>363</v>
      </c>
      <c r="J75" s="77"/>
      <c r="K75" s="71"/>
      <c r="L75" s="72"/>
      <c r="M75" s="72">
        <f>SUM(M72:M74)</f>
        <v>0</v>
      </c>
    </row>
    <row r="76" spans="1:13" ht="12.75">
      <c r="A76" s="37" t="s">
        <v>364</v>
      </c>
      <c r="B76" s="26"/>
      <c r="C76" s="26"/>
      <c r="D76" s="30"/>
      <c r="E76" s="31"/>
      <c r="F76" s="38"/>
      <c r="G76" s="33"/>
      <c r="I76" s="37" t="s">
        <v>364</v>
      </c>
      <c r="J76" s="26"/>
      <c r="K76" s="30"/>
      <c r="L76" s="38"/>
      <c r="M76" s="33"/>
    </row>
    <row r="77" spans="1:13" ht="12.75">
      <c r="A77" s="7" t="s">
        <v>475</v>
      </c>
      <c r="B77" s="8" t="s">
        <v>1</v>
      </c>
      <c r="C77" s="9">
        <v>1</v>
      </c>
      <c r="D77" s="24">
        <v>8000000</v>
      </c>
      <c r="E77" s="17">
        <f>C77*D77</f>
        <v>8000000</v>
      </c>
      <c r="F77" s="20"/>
      <c r="G77" s="22">
        <f>D77*F77</f>
        <v>0</v>
      </c>
      <c r="I77" s="7" t="s">
        <v>475</v>
      </c>
      <c r="J77" s="8" t="s">
        <v>1</v>
      </c>
      <c r="K77" s="24">
        <v>8000000</v>
      </c>
      <c r="L77" s="20"/>
      <c r="M77" s="22">
        <f>K77*L77</f>
        <v>0</v>
      </c>
    </row>
    <row r="78" spans="1:13" ht="12.75">
      <c r="A78" s="49" t="s">
        <v>476</v>
      </c>
      <c r="B78" s="8" t="s">
        <v>1</v>
      </c>
      <c r="C78" s="9">
        <v>4</v>
      </c>
      <c r="D78" s="24">
        <v>50000</v>
      </c>
      <c r="E78" s="17">
        <f>C78*D78</f>
        <v>200000</v>
      </c>
      <c r="F78" s="20"/>
      <c r="G78" s="22">
        <f>D78*F78</f>
        <v>0</v>
      </c>
      <c r="I78" s="49" t="s">
        <v>476</v>
      </c>
      <c r="J78" s="8" t="s">
        <v>1</v>
      </c>
      <c r="K78" s="24">
        <v>50000</v>
      </c>
      <c r="L78" s="20"/>
      <c r="M78" s="22">
        <f>K78*L78</f>
        <v>0</v>
      </c>
    </row>
    <row r="79" spans="1:13" ht="12.75">
      <c r="A79" s="49" t="s">
        <v>477</v>
      </c>
      <c r="B79" s="8" t="s">
        <v>1</v>
      </c>
      <c r="C79" s="9">
        <v>1</v>
      </c>
      <c r="D79" s="24">
        <v>50000</v>
      </c>
      <c r="E79" s="17">
        <f>C79*D79</f>
        <v>50000</v>
      </c>
      <c r="F79" s="20"/>
      <c r="G79" s="22">
        <f>D79*F79</f>
        <v>0</v>
      </c>
      <c r="I79" s="49" t="s">
        <v>477</v>
      </c>
      <c r="J79" s="8" t="s">
        <v>1</v>
      </c>
      <c r="K79" s="24">
        <v>50000</v>
      </c>
      <c r="L79" s="20"/>
      <c r="M79" s="22">
        <f>K79*L79</f>
        <v>0</v>
      </c>
    </row>
    <row r="80" spans="1:13" ht="12.75">
      <c r="A80" s="49" t="s">
        <v>478</v>
      </c>
      <c r="B80" s="8" t="s">
        <v>1</v>
      </c>
      <c r="C80" s="9">
        <v>1</v>
      </c>
      <c r="D80" s="24">
        <v>40000</v>
      </c>
      <c r="E80" s="17">
        <f>C80*D80</f>
        <v>40000</v>
      </c>
      <c r="F80" s="20"/>
      <c r="G80" s="22">
        <f>D80*F80</f>
        <v>0</v>
      </c>
      <c r="I80" s="49" t="s">
        <v>478</v>
      </c>
      <c r="J80" s="8" t="s">
        <v>1</v>
      </c>
      <c r="K80" s="24">
        <v>40000</v>
      </c>
      <c r="L80" s="20"/>
      <c r="M80" s="22">
        <f>K80*L80</f>
        <v>0</v>
      </c>
    </row>
    <row r="81" spans="1:13" ht="12.75">
      <c r="A81" s="76" t="s">
        <v>366</v>
      </c>
      <c r="B81" s="67"/>
      <c r="C81" s="67"/>
      <c r="D81" s="68"/>
      <c r="E81" s="75">
        <f>SUM(E77:E80)</f>
        <v>8290000</v>
      </c>
      <c r="F81" s="75"/>
      <c r="G81" s="75">
        <f>SUM(G77:G80)</f>
        <v>0</v>
      </c>
      <c r="I81" s="76" t="s">
        <v>366</v>
      </c>
      <c r="J81" s="67"/>
      <c r="K81" s="68"/>
      <c r="L81" s="75"/>
      <c r="M81" s="75">
        <f>SUM(M77:M80)</f>
        <v>0</v>
      </c>
    </row>
    <row r="82" spans="1:13" ht="12.75">
      <c r="A82" s="52" t="s">
        <v>377</v>
      </c>
      <c r="B82" s="5"/>
      <c r="C82" s="5"/>
      <c r="D82" s="24"/>
      <c r="E82" s="17"/>
      <c r="F82" s="20"/>
      <c r="G82" s="22"/>
      <c r="I82" s="52" t="s">
        <v>377</v>
      </c>
      <c r="J82" s="5"/>
      <c r="K82" s="24"/>
      <c r="L82" s="20"/>
      <c r="M82" s="22"/>
    </row>
    <row r="83" spans="1:13" ht="12.75">
      <c r="A83" s="81" t="s">
        <v>378</v>
      </c>
      <c r="B83" s="67"/>
      <c r="C83" s="67"/>
      <c r="D83" s="68"/>
      <c r="E83" s="75">
        <v>4262200</v>
      </c>
      <c r="F83" s="82"/>
      <c r="G83" s="118">
        <v>1700000</v>
      </c>
      <c r="I83" s="81" t="s">
        <v>378</v>
      </c>
      <c r="J83" s="67"/>
      <c r="K83" s="68"/>
      <c r="L83" s="82"/>
      <c r="M83" s="118">
        <v>1700000</v>
      </c>
    </row>
    <row r="84" spans="1:13" ht="12.75">
      <c r="A84" s="83" t="s">
        <v>390</v>
      </c>
      <c r="B84" s="70"/>
      <c r="C84" s="70"/>
      <c r="D84" s="71"/>
      <c r="E84" s="72">
        <f>E83+E81+E75+E70+E57+E52+E47+E41+E25+E21</f>
        <v>29590200</v>
      </c>
      <c r="F84" s="72"/>
      <c r="G84" s="72">
        <f>G83+G81+G75+G70+G57+G52+G47+G41+G25+G21</f>
        <v>10645000</v>
      </c>
      <c r="I84" s="83" t="s">
        <v>390</v>
      </c>
      <c r="J84" s="70"/>
      <c r="K84" s="71"/>
      <c r="L84" s="72"/>
      <c r="M84" s="72">
        <f>M83+M81+M75+M70+M57+M52+M47+M41+M25+M21</f>
        <v>10645000</v>
      </c>
    </row>
    <row r="85" spans="1:13" ht="12.75">
      <c r="A85" s="52"/>
      <c r="B85" s="5"/>
      <c r="C85" s="5"/>
      <c r="D85" s="24"/>
      <c r="E85" s="17"/>
      <c r="F85" s="20"/>
      <c r="G85" s="22"/>
      <c r="I85" s="52"/>
      <c r="J85" s="5"/>
      <c r="K85" s="24"/>
      <c r="L85" s="20"/>
      <c r="M85" s="22"/>
    </row>
    <row r="86" spans="1:13" ht="12.75">
      <c r="A86" s="85" t="s">
        <v>391</v>
      </c>
      <c r="B86" s="86"/>
      <c r="C86" s="86"/>
      <c r="D86" s="87"/>
      <c r="E86" s="88"/>
      <c r="F86" s="89"/>
      <c r="G86" s="90"/>
      <c r="I86" s="85" t="s">
        <v>391</v>
      </c>
      <c r="J86" s="86"/>
      <c r="K86" s="87"/>
      <c r="L86" s="89"/>
      <c r="M86" s="90"/>
    </row>
    <row r="87" spans="1:13" ht="12.75">
      <c r="A87" s="52" t="s">
        <v>379</v>
      </c>
      <c r="B87" s="5"/>
      <c r="C87" s="5"/>
      <c r="D87" s="24"/>
      <c r="E87" s="17"/>
      <c r="F87" s="20"/>
      <c r="G87" s="22"/>
      <c r="I87" s="52" t="s">
        <v>379</v>
      </c>
      <c r="J87" s="5"/>
      <c r="K87" s="24"/>
      <c r="L87" s="20"/>
      <c r="M87" s="22"/>
    </row>
    <row r="88" spans="1:13" ht="12.75">
      <c r="A88" s="49" t="s">
        <v>460</v>
      </c>
      <c r="B88" s="5" t="s">
        <v>26</v>
      </c>
      <c r="C88" s="5">
        <v>1</v>
      </c>
      <c r="D88" s="24">
        <v>80000</v>
      </c>
      <c r="E88" s="17">
        <f aca="true" t="shared" si="6" ref="E88:E97">C88*D88</f>
        <v>80000</v>
      </c>
      <c r="F88" s="20"/>
      <c r="G88" s="22">
        <f aca="true" t="shared" si="7" ref="G88:G97">D88*F88</f>
        <v>0</v>
      </c>
      <c r="I88" s="49" t="s">
        <v>460</v>
      </c>
      <c r="J88" s="5" t="s">
        <v>26</v>
      </c>
      <c r="K88" s="24">
        <v>80000</v>
      </c>
      <c r="L88" s="20"/>
      <c r="M88" s="22">
        <f>K88*L88</f>
        <v>0</v>
      </c>
    </row>
    <row r="89" spans="1:13" ht="12.75">
      <c r="A89" s="49" t="s">
        <v>479</v>
      </c>
      <c r="B89" s="5" t="s">
        <v>26</v>
      </c>
      <c r="C89" s="5">
        <v>1</v>
      </c>
      <c r="D89" s="24">
        <v>60000</v>
      </c>
      <c r="E89" s="17">
        <f t="shared" si="6"/>
        <v>60000</v>
      </c>
      <c r="F89" s="20"/>
      <c r="G89" s="22">
        <f t="shared" si="7"/>
        <v>0</v>
      </c>
      <c r="I89" s="49" t="s">
        <v>479</v>
      </c>
      <c r="J89" s="5" t="s">
        <v>26</v>
      </c>
      <c r="K89" s="24">
        <v>60000</v>
      </c>
      <c r="L89" s="20"/>
      <c r="M89" s="22">
        <f>K89*L89</f>
        <v>0</v>
      </c>
    </row>
    <row r="90" spans="1:13" ht="12.75">
      <c r="A90" s="49" t="s">
        <v>480</v>
      </c>
      <c r="B90" s="8" t="s">
        <v>1</v>
      </c>
      <c r="C90" s="9">
        <v>1</v>
      </c>
      <c r="D90" s="24">
        <v>30000</v>
      </c>
      <c r="E90" s="17">
        <f t="shared" si="6"/>
        <v>30000</v>
      </c>
      <c r="F90" s="20"/>
      <c r="G90" s="22">
        <f t="shared" si="7"/>
        <v>0</v>
      </c>
      <c r="I90" s="49" t="s">
        <v>480</v>
      </c>
      <c r="J90" s="8" t="s">
        <v>1</v>
      </c>
      <c r="K90" s="24">
        <v>30000</v>
      </c>
      <c r="L90" s="20"/>
      <c r="M90" s="22">
        <f>K90*L90</f>
        <v>0</v>
      </c>
    </row>
    <row r="91" spans="1:13" ht="12.75">
      <c r="A91" s="49" t="s">
        <v>481</v>
      </c>
      <c r="B91" s="8" t="s">
        <v>1</v>
      </c>
      <c r="C91" s="9">
        <v>1</v>
      </c>
      <c r="D91" s="24">
        <v>750000</v>
      </c>
      <c r="E91" s="17">
        <f t="shared" si="6"/>
        <v>750000</v>
      </c>
      <c r="F91" s="20"/>
      <c r="G91" s="22">
        <f t="shared" si="7"/>
        <v>0</v>
      </c>
      <c r="I91" s="49" t="s">
        <v>481</v>
      </c>
      <c r="J91" s="8" t="s">
        <v>1</v>
      </c>
      <c r="K91" s="24">
        <v>750000</v>
      </c>
      <c r="L91" s="20"/>
      <c r="M91" s="22">
        <f>K91*L91</f>
        <v>0</v>
      </c>
    </row>
    <row r="92" spans="1:13" ht="12.75">
      <c r="A92" s="49" t="s">
        <v>482</v>
      </c>
      <c r="B92" s="8" t="s">
        <v>1</v>
      </c>
      <c r="C92" s="9">
        <v>3</v>
      </c>
      <c r="D92" s="24">
        <v>40000</v>
      </c>
      <c r="E92" s="17">
        <f t="shared" si="6"/>
        <v>120000</v>
      </c>
      <c r="F92" s="20"/>
      <c r="G92" s="22">
        <f t="shared" si="7"/>
        <v>0</v>
      </c>
      <c r="I92" s="49" t="s">
        <v>482</v>
      </c>
      <c r="J92" s="8" t="s">
        <v>1</v>
      </c>
      <c r="K92" s="24">
        <v>40000</v>
      </c>
      <c r="L92" s="20"/>
      <c r="M92" s="22">
        <f>K92*L92</f>
        <v>0</v>
      </c>
    </row>
    <row r="93" spans="1:13" ht="12.75">
      <c r="A93" s="91" t="s">
        <v>388</v>
      </c>
      <c r="B93" s="92"/>
      <c r="C93" s="93"/>
      <c r="D93" s="94"/>
      <c r="E93" s="95">
        <f>SUM(E88:E92)</f>
        <v>1040000</v>
      </c>
      <c r="F93" s="95"/>
      <c r="G93" s="95">
        <f>SUM(G88:G92)</f>
        <v>0</v>
      </c>
      <c r="I93" s="91" t="s">
        <v>388</v>
      </c>
      <c r="J93" s="92"/>
      <c r="K93" s="94"/>
      <c r="L93" s="95"/>
      <c r="M93" s="95">
        <f>SUM(M88:M92)</f>
        <v>0</v>
      </c>
    </row>
    <row r="94" spans="1:13" ht="12.75">
      <c r="A94" s="61" t="s">
        <v>350</v>
      </c>
      <c r="B94" s="5"/>
      <c r="C94" s="5"/>
      <c r="D94" s="24"/>
      <c r="E94" s="17"/>
      <c r="F94" s="20"/>
      <c r="G94" s="22"/>
      <c r="I94" s="61" t="s">
        <v>350</v>
      </c>
      <c r="J94" s="5"/>
      <c r="K94" s="24"/>
      <c r="L94" s="20"/>
      <c r="M94" s="22"/>
    </row>
    <row r="95" spans="1:13" ht="12.75">
      <c r="A95" s="49" t="s">
        <v>483</v>
      </c>
      <c r="B95" s="8" t="s">
        <v>1</v>
      </c>
      <c r="C95" s="9">
        <v>1</v>
      </c>
      <c r="D95" s="24">
        <v>60000</v>
      </c>
      <c r="E95" s="17">
        <f t="shared" si="6"/>
        <v>60000</v>
      </c>
      <c r="F95" s="20"/>
      <c r="G95" s="22">
        <f t="shared" si="7"/>
        <v>0</v>
      </c>
      <c r="I95" s="49" t="s">
        <v>483</v>
      </c>
      <c r="J95" s="8" t="s">
        <v>1</v>
      </c>
      <c r="K95" s="24">
        <v>60000</v>
      </c>
      <c r="L95" s="20"/>
      <c r="M95" s="22">
        <f>K95*L95</f>
        <v>0</v>
      </c>
    </row>
    <row r="96" spans="1:13" ht="12.75">
      <c r="A96" s="49" t="s">
        <v>460</v>
      </c>
      <c r="B96" s="8" t="s">
        <v>1</v>
      </c>
      <c r="C96" s="9">
        <v>1</v>
      </c>
      <c r="D96" s="24">
        <v>80000</v>
      </c>
      <c r="E96" s="17">
        <f t="shared" si="6"/>
        <v>80000</v>
      </c>
      <c r="F96" s="20"/>
      <c r="G96" s="22">
        <f t="shared" si="7"/>
        <v>0</v>
      </c>
      <c r="I96" s="49" t="s">
        <v>460</v>
      </c>
      <c r="J96" s="8" t="s">
        <v>1</v>
      </c>
      <c r="K96" s="24">
        <v>80000</v>
      </c>
      <c r="L96" s="20"/>
      <c r="M96" s="22">
        <f>K96*L96</f>
        <v>0</v>
      </c>
    </row>
    <row r="97" spans="1:13" ht="12.75">
      <c r="A97" s="49" t="s">
        <v>484</v>
      </c>
      <c r="B97" s="8" t="s">
        <v>1</v>
      </c>
      <c r="C97" s="9">
        <v>3</v>
      </c>
      <c r="D97" s="24">
        <v>40000</v>
      </c>
      <c r="E97" s="17">
        <f t="shared" si="6"/>
        <v>120000</v>
      </c>
      <c r="F97" s="20"/>
      <c r="G97" s="22">
        <f t="shared" si="7"/>
        <v>0</v>
      </c>
      <c r="I97" s="49" t="s">
        <v>484</v>
      </c>
      <c r="J97" s="8" t="s">
        <v>1</v>
      </c>
      <c r="K97" s="24">
        <v>40000</v>
      </c>
      <c r="L97" s="20"/>
      <c r="M97" s="22">
        <f>K97*L97</f>
        <v>0</v>
      </c>
    </row>
    <row r="98" spans="1:13" ht="12.75">
      <c r="A98" s="49" t="s">
        <v>485</v>
      </c>
      <c r="B98" s="8" t="s">
        <v>1</v>
      </c>
      <c r="C98" s="9">
        <v>1</v>
      </c>
      <c r="D98" s="24">
        <v>40000</v>
      </c>
      <c r="E98" s="17">
        <f aca="true" t="shared" si="8" ref="E98:E110">C98*D98</f>
        <v>40000</v>
      </c>
      <c r="F98" s="20"/>
      <c r="G98" s="22">
        <f aca="true" t="shared" si="9" ref="G98:G110">D98*F98</f>
        <v>0</v>
      </c>
      <c r="I98" s="49" t="s">
        <v>485</v>
      </c>
      <c r="J98" s="8" t="s">
        <v>1</v>
      </c>
      <c r="K98" s="24">
        <v>40000</v>
      </c>
      <c r="L98" s="20"/>
      <c r="M98" s="22">
        <f>K98*L98</f>
        <v>0</v>
      </c>
    </row>
    <row r="99" spans="1:13" ht="12.75">
      <c r="A99" s="96" t="s">
        <v>389</v>
      </c>
      <c r="B99" s="97"/>
      <c r="C99" s="97"/>
      <c r="D99" s="94"/>
      <c r="E99" s="95">
        <f>SUM(E95:E98)</f>
        <v>300000</v>
      </c>
      <c r="F99" s="95"/>
      <c r="G99" s="95">
        <f>SUM(G95:G98)</f>
        <v>0</v>
      </c>
      <c r="I99" s="96" t="s">
        <v>389</v>
      </c>
      <c r="J99" s="97"/>
      <c r="K99" s="94"/>
      <c r="L99" s="95"/>
      <c r="M99" s="95">
        <f>SUM(M95:M98)</f>
        <v>0</v>
      </c>
    </row>
    <row r="100" spans="1:13" ht="12.75">
      <c r="A100" s="62" t="s">
        <v>362</v>
      </c>
      <c r="B100" s="26"/>
      <c r="C100" s="26"/>
      <c r="D100" s="30"/>
      <c r="E100" s="31"/>
      <c r="F100" s="38"/>
      <c r="G100" s="33"/>
      <c r="I100" s="62" t="s">
        <v>362</v>
      </c>
      <c r="J100" s="26"/>
      <c r="K100" s="30"/>
      <c r="L100" s="38"/>
      <c r="M100" s="33"/>
    </row>
    <row r="101" spans="1:13" ht="12.75">
      <c r="A101" s="55" t="s">
        <v>335</v>
      </c>
      <c r="B101" s="98" t="s">
        <v>393</v>
      </c>
      <c r="C101" s="5">
        <v>1</v>
      </c>
      <c r="D101" s="24">
        <v>3000000</v>
      </c>
      <c r="E101" s="17">
        <f t="shared" si="8"/>
        <v>3000000</v>
      </c>
      <c r="F101" s="20"/>
      <c r="G101" s="22">
        <f t="shared" si="9"/>
        <v>0</v>
      </c>
      <c r="I101" s="55" t="s">
        <v>335</v>
      </c>
      <c r="J101" s="98" t="s">
        <v>393</v>
      </c>
      <c r="K101" s="24">
        <v>3000000</v>
      </c>
      <c r="L101" s="20"/>
      <c r="M101" s="22">
        <f>K101*L101</f>
        <v>0</v>
      </c>
    </row>
    <row r="102" spans="1:13" ht="12.75">
      <c r="A102" s="55" t="s">
        <v>334</v>
      </c>
      <c r="B102" s="98" t="s">
        <v>393</v>
      </c>
      <c r="C102" s="5">
        <v>1</v>
      </c>
      <c r="D102" s="24">
        <v>980000</v>
      </c>
      <c r="E102" s="17">
        <f t="shared" si="8"/>
        <v>980000</v>
      </c>
      <c r="F102" s="20"/>
      <c r="G102" s="22">
        <f t="shared" si="9"/>
        <v>0</v>
      </c>
      <c r="I102" s="55" t="s">
        <v>334</v>
      </c>
      <c r="J102" s="98" t="s">
        <v>393</v>
      </c>
      <c r="K102" s="24">
        <v>980000</v>
      </c>
      <c r="L102" s="20"/>
      <c r="M102" s="22">
        <f>K102*L102</f>
        <v>0</v>
      </c>
    </row>
    <row r="103" spans="1:13" ht="12.75">
      <c r="A103" s="55" t="s">
        <v>336</v>
      </c>
      <c r="B103" s="98" t="s">
        <v>393</v>
      </c>
      <c r="C103" s="5">
        <v>1</v>
      </c>
      <c r="D103" s="24">
        <v>6020000</v>
      </c>
      <c r="E103" s="17">
        <f t="shared" si="8"/>
        <v>6020000</v>
      </c>
      <c r="F103" s="20"/>
      <c r="G103" s="22">
        <f t="shared" si="9"/>
        <v>0</v>
      </c>
      <c r="I103" s="55" t="s">
        <v>336</v>
      </c>
      <c r="J103" s="98" t="s">
        <v>393</v>
      </c>
      <c r="K103" s="24">
        <v>6020000</v>
      </c>
      <c r="L103" s="20"/>
      <c r="M103" s="22">
        <f>K103*L103</f>
        <v>0</v>
      </c>
    </row>
    <row r="104" spans="1:13" ht="12.75">
      <c r="A104" s="55" t="s">
        <v>337</v>
      </c>
      <c r="B104" s="98" t="s">
        <v>393</v>
      </c>
      <c r="C104" s="5">
        <v>1</v>
      </c>
      <c r="D104" s="24">
        <v>336000</v>
      </c>
      <c r="E104" s="17">
        <f t="shared" si="8"/>
        <v>336000</v>
      </c>
      <c r="F104" s="20"/>
      <c r="G104" s="22">
        <f t="shared" si="9"/>
        <v>0</v>
      </c>
      <c r="I104" s="55" t="s">
        <v>337</v>
      </c>
      <c r="J104" s="98" t="s">
        <v>393</v>
      </c>
      <c r="K104" s="24">
        <v>336000</v>
      </c>
      <c r="L104" s="20"/>
      <c r="M104" s="22">
        <f>K104*L104</f>
        <v>0</v>
      </c>
    </row>
    <row r="105" spans="1:13" ht="12.75">
      <c r="A105" s="66" t="s">
        <v>340</v>
      </c>
      <c r="B105" s="98" t="s">
        <v>393</v>
      </c>
      <c r="C105" s="5"/>
      <c r="D105" s="24"/>
      <c r="E105" s="17">
        <f t="shared" si="8"/>
        <v>0</v>
      </c>
      <c r="F105" s="20"/>
      <c r="G105" s="22">
        <f t="shared" si="9"/>
        <v>0</v>
      </c>
      <c r="I105" s="66" t="s">
        <v>340</v>
      </c>
      <c r="J105" s="98" t="s">
        <v>393</v>
      </c>
      <c r="K105" s="24"/>
      <c r="L105" s="20"/>
      <c r="M105" s="22">
        <f>K105*L105</f>
        <v>0</v>
      </c>
    </row>
    <row r="106" spans="1:13" ht="12.75">
      <c r="A106" s="96" t="s">
        <v>395</v>
      </c>
      <c r="B106" s="97"/>
      <c r="C106" s="97"/>
      <c r="D106" s="94"/>
      <c r="E106" s="95">
        <f>SUM(E101:E105)</f>
        <v>10336000</v>
      </c>
      <c r="F106" s="95"/>
      <c r="G106" s="95">
        <f>SUM(G101:G105)</f>
        <v>0</v>
      </c>
      <c r="I106" s="96" t="s">
        <v>395</v>
      </c>
      <c r="J106" s="97"/>
      <c r="K106" s="94"/>
      <c r="L106" s="95"/>
      <c r="M106" s="95">
        <f>SUM(M101:M105)</f>
        <v>0</v>
      </c>
    </row>
    <row r="107" spans="1:13" ht="12.75">
      <c r="A107" s="52" t="s">
        <v>380</v>
      </c>
      <c r="B107" s="5"/>
      <c r="C107" s="5"/>
      <c r="D107" s="24"/>
      <c r="E107" s="17"/>
      <c r="F107" s="20"/>
      <c r="G107" s="22"/>
      <c r="I107" s="52" t="s">
        <v>380</v>
      </c>
      <c r="J107" s="5"/>
      <c r="K107" s="24"/>
      <c r="L107" s="20"/>
      <c r="M107" s="22"/>
    </row>
    <row r="108" spans="1:13" ht="12.75">
      <c r="A108" s="49" t="s">
        <v>265</v>
      </c>
      <c r="B108" s="8" t="s">
        <v>1</v>
      </c>
      <c r="C108" s="9">
        <v>1</v>
      </c>
      <c r="D108" s="24">
        <v>80000</v>
      </c>
      <c r="E108" s="17">
        <f t="shared" si="8"/>
        <v>80000</v>
      </c>
      <c r="F108" s="20"/>
      <c r="G108" s="22">
        <f t="shared" si="9"/>
        <v>0</v>
      </c>
      <c r="I108" s="49" t="s">
        <v>265</v>
      </c>
      <c r="J108" s="8" t="s">
        <v>1</v>
      </c>
      <c r="K108" s="24">
        <v>80000</v>
      </c>
      <c r="L108" s="20"/>
      <c r="M108" s="22">
        <f>K108*L108</f>
        <v>0</v>
      </c>
    </row>
    <row r="109" spans="1:13" ht="12.75">
      <c r="A109" s="49" t="s">
        <v>266</v>
      </c>
      <c r="B109" s="8" t="s">
        <v>1</v>
      </c>
      <c r="C109" s="9">
        <v>1</v>
      </c>
      <c r="D109" s="24">
        <v>60000</v>
      </c>
      <c r="E109" s="17">
        <f t="shared" si="8"/>
        <v>60000</v>
      </c>
      <c r="F109" s="20"/>
      <c r="G109" s="22">
        <f t="shared" si="9"/>
        <v>0</v>
      </c>
      <c r="I109" s="49" t="s">
        <v>266</v>
      </c>
      <c r="J109" s="8" t="s">
        <v>1</v>
      </c>
      <c r="K109" s="24">
        <v>60000</v>
      </c>
      <c r="L109" s="20"/>
      <c r="M109" s="22">
        <f>K109*L109</f>
        <v>0</v>
      </c>
    </row>
    <row r="110" spans="1:13" ht="12.75">
      <c r="A110" s="49" t="s">
        <v>271</v>
      </c>
      <c r="B110" s="8" t="s">
        <v>1</v>
      </c>
      <c r="C110" s="9">
        <v>1</v>
      </c>
      <c r="D110" s="24">
        <v>140000</v>
      </c>
      <c r="E110" s="17">
        <f t="shared" si="8"/>
        <v>140000</v>
      </c>
      <c r="F110" s="20"/>
      <c r="G110" s="22">
        <f t="shared" si="9"/>
        <v>0</v>
      </c>
      <c r="I110" s="49" t="s">
        <v>271</v>
      </c>
      <c r="J110" s="8" t="s">
        <v>1</v>
      </c>
      <c r="K110" s="24">
        <v>140000</v>
      </c>
      <c r="L110" s="20"/>
      <c r="M110" s="22">
        <f>K110*L110</f>
        <v>0</v>
      </c>
    </row>
    <row r="111" spans="1:13" ht="12.75">
      <c r="A111" s="91" t="s">
        <v>396</v>
      </c>
      <c r="B111" s="92"/>
      <c r="C111" s="93"/>
      <c r="D111" s="94"/>
      <c r="E111" s="94">
        <f>SUM(E108:E110)</f>
        <v>280000</v>
      </c>
      <c r="F111" s="94"/>
      <c r="G111" s="94">
        <f>SUM(G108:G110)</f>
        <v>0</v>
      </c>
      <c r="I111" s="91" t="s">
        <v>396</v>
      </c>
      <c r="J111" s="92"/>
      <c r="K111" s="94"/>
      <c r="L111" s="94"/>
      <c r="M111" s="94">
        <f>SUM(M108:M110)</f>
        <v>0</v>
      </c>
    </row>
    <row r="112" spans="1:13" ht="12.75">
      <c r="A112" s="57" t="s">
        <v>383</v>
      </c>
      <c r="B112" s="26"/>
      <c r="C112" s="26"/>
      <c r="D112" s="30"/>
      <c r="E112" s="31"/>
      <c r="F112" s="38"/>
      <c r="G112" s="33"/>
      <c r="I112" s="57" t="s">
        <v>383</v>
      </c>
      <c r="J112" s="26"/>
      <c r="K112" s="30"/>
      <c r="L112" s="38"/>
      <c r="M112" s="33"/>
    </row>
    <row r="113" spans="1:13" ht="12.75">
      <c r="A113" s="49" t="s">
        <v>271</v>
      </c>
      <c r="B113" s="8" t="s">
        <v>1</v>
      </c>
      <c r="C113" s="9">
        <v>1</v>
      </c>
      <c r="D113" s="24">
        <v>140000</v>
      </c>
      <c r="E113" s="17">
        <f>C113*D113</f>
        <v>140000</v>
      </c>
      <c r="F113" s="20"/>
      <c r="G113" s="22">
        <f>D113*F113</f>
        <v>0</v>
      </c>
      <c r="I113" s="49" t="s">
        <v>271</v>
      </c>
      <c r="J113" s="8" t="s">
        <v>1</v>
      </c>
      <c r="K113" s="24">
        <v>140000</v>
      </c>
      <c r="L113" s="20"/>
      <c r="M113" s="22">
        <f>K113*L113</f>
        <v>0</v>
      </c>
    </row>
    <row r="114" spans="1:13" ht="12.75">
      <c r="A114" s="49" t="s">
        <v>307</v>
      </c>
      <c r="B114" s="5"/>
      <c r="C114" s="5">
        <v>1</v>
      </c>
      <c r="D114" s="24">
        <v>80000</v>
      </c>
      <c r="E114" s="17">
        <f>C114*D114</f>
        <v>80000</v>
      </c>
      <c r="F114" s="20"/>
      <c r="G114" s="22">
        <f>D114*F114</f>
        <v>0</v>
      </c>
      <c r="I114" s="49" t="s">
        <v>307</v>
      </c>
      <c r="J114" s="5"/>
      <c r="K114" s="24">
        <v>80000</v>
      </c>
      <c r="L114" s="20"/>
      <c r="M114" s="22">
        <f>K114*L114</f>
        <v>0</v>
      </c>
    </row>
    <row r="115" spans="1:13" ht="12.75">
      <c r="A115" s="101" t="s">
        <v>399</v>
      </c>
      <c r="B115" s="92"/>
      <c r="C115" s="97"/>
      <c r="D115" s="94"/>
      <c r="E115" s="95">
        <f>SUM(E113:E114)</f>
        <v>220000</v>
      </c>
      <c r="F115" s="95"/>
      <c r="G115" s="95">
        <f>SUM(G113:G114)</f>
        <v>0</v>
      </c>
      <c r="I115" s="101" t="s">
        <v>399</v>
      </c>
      <c r="J115" s="92"/>
      <c r="K115" s="94"/>
      <c r="L115" s="95"/>
      <c r="M115" s="95">
        <f>SUM(M113:M114)</f>
        <v>0</v>
      </c>
    </row>
    <row r="116" spans="1:13" ht="12.75">
      <c r="A116" s="96" t="s">
        <v>384</v>
      </c>
      <c r="B116" s="97"/>
      <c r="C116" s="97"/>
      <c r="D116" s="94"/>
      <c r="E116" s="95">
        <f>E115+E111+E106+E99+E93</f>
        <v>12176000</v>
      </c>
      <c r="F116" s="95"/>
      <c r="G116" s="95">
        <f>G115+G111+G106+G99+G93</f>
        <v>0</v>
      </c>
      <c r="I116" s="96" t="s">
        <v>384</v>
      </c>
      <c r="J116" s="97"/>
      <c r="K116" s="94"/>
      <c r="L116" s="95"/>
      <c r="M116" s="95">
        <f>M115+M111+M106+M99+M93</f>
        <v>0</v>
      </c>
    </row>
    <row r="117" spans="1:13" ht="12.75">
      <c r="A117" s="102" t="s">
        <v>385</v>
      </c>
      <c r="B117" s="103"/>
      <c r="C117" s="103"/>
      <c r="D117" s="103"/>
      <c r="E117" s="104">
        <f>E116+E84</f>
        <v>41766200</v>
      </c>
      <c r="F117" s="104">
        <f>F116+F84</f>
        <v>0</v>
      </c>
      <c r="G117" s="104">
        <f>G116+G84</f>
        <v>10645000</v>
      </c>
      <c r="I117" s="102" t="s">
        <v>512</v>
      </c>
      <c r="J117" s="103"/>
      <c r="K117" s="103"/>
      <c r="L117" s="104">
        <f>L116+L84</f>
        <v>0</v>
      </c>
      <c r="M117" s="104">
        <f>M116+M84</f>
        <v>10645000</v>
      </c>
    </row>
    <row r="118" spans="1:13" ht="12.75">
      <c r="A118" s="122"/>
      <c r="B118" s="123"/>
      <c r="C118" s="123"/>
      <c r="D118" s="123"/>
      <c r="E118" s="124"/>
      <c r="F118" s="124"/>
      <c r="G118" s="124"/>
      <c r="I118" s="122"/>
      <c r="J118" s="123"/>
      <c r="K118" s="123"/>
      <c r="L118" s="124"/>
      <c r="M118" s="124"/>
    </row>
    <row r="119" spans="1:13" ht="12.75">
      <c r="A119" s="122"/>
      <c r="B119" s="123"/>
      <c r="C119" s="123"/>
      <c r="D119" s="123"/>
      <c r="E119" s="124"/>
      <c r="F119" s="124"/>
      <c r="G119" s="124"/>
      <c r="I119" s="122"/>
      <c r="J119" s="123"/>
      <c r="K119" s="123"/>
      <c r="L119" s="124"/>
      <c r="M119" s="124"/>
    </row>
    <row r="120" spans="1:13" ht="12.75">
      <c r="A120" s="122"/>
      <c r="B120" s="123"/>
      <c r="C120" s="123"/>
      <c r="D120" s="123"/>
      <c r="E120" s="124"/>
      <c r="F120" s="124"/>
      <c r="G120" s="124"/>
      <c r="I120" s="122"/>
      <c r="J120" s="123"/>
      <c r="K120" s="123"/>
      <c r="L120" s="124"/>
      <c r="M120" s="124"/>
    </row>
    <row r="121" spans="1:13" ht="12.75">
      <c r="A121" s="122"/>
      <c r="B121" s="123"/>
      <c r="C121" s="123"/>
      <c r="D121" s="123"/>
      <c r="E121" s="124"/>
      <c r="F121" s="124"/>
      <c r="G121" s="124"/>
      <c r="I121" s="122"/>
      <c r="J121" s="123"/>
      <c r="K121" s="123"/>
      <c r="L121" s="124"/>
      <c r="M121" s="124"/>
    </row>
    <row r="122" spans="1:13" ht="12.75">
      <c r="A122" s="122"/>
      <c r="B122" s="123"/>
      <c r="C122" s="123"/>
      <c r="D122" s="123"/>
      <c r="E122" s="124"/>
      <c r="F122" s="124"/>
      <c r="G122" s="124"/>
      <c r="I122" s="122"/>
      <c r="J122" s="123"/>
      <c r="K122" s="123"/>
      <c r="L122" s="124"/>
      <c r="M122" s="124"/>
    </row>
    <row r="123" spans="1:13" ht="12.75">
      <c r="A123" s="122"/>
      <c r="B123" s="123"/>
      <c r="C123" s="123"/>
      <c r="D123" s="123"/>
      <c r="E123" s="124"/>
      <c r="F123" s="124"/>
      <c r="G123" s="124"/>
      <c r="I123" s="122"/>
      <c r="J123" s="123"/>
      <c r="K123" s="123"/>
      <c r="L123" s="124"/>
      <c r="M123" s="124"/>
    </row>
    <row r="124" spans="1:13" ht="12.75">
      <c r="A124" s="122"/>
      <c r="B124" s="123"/>
      <c r="C124" s="123"/>
      <c r="D124" s="123"/>
      <c r="E124" s="124"/>
      <c r="F124" s="124"/>
      <c r="G124" s="124"/>
      <c r="I124" s="122"/>
      <c r="J124" s="123"/>
      <c r="K124" s="123"/>
      <c r="L124" s="124"/>
      <c r="M124" s="124"/>
    </row>
    <row r="125" spans="1:13" ht="12.75">
      <c r="A125" s="122"/>
      <c r="B125" s="123"/>
      <c r="C125" s="123"/>
      <c r="D125" s="123"/>
      <c r="E125" s="124"/>
      <c r="F125" s="124"/>
      <c r="G125" s="124"/>
      <c r="I125" s="122"/>
      <c r="J125" s="123"/>
      <c r="K125" s="123"/>
      <c r="L125" s="124"/>
      <c r="M125" s="124"/>
    </row>
    <row r="126" spans="1:13" ht="12.75">
      <c r="A126" s="122"/>
      <c r="B126" s="123"/>
      <c r="C126" s="123"/>
      <c r="D126" s="123"/>
      <c r="E126" s="124"/>
      <c r="F126" s="124"/>
      <c r="G126" s="124"/>
      <c r="I126" s="122"/>
      <c r="J126" s="123"/>
      <c r="K126" s="123"/>
      <c r="L126" s="124"/>
      <c r="M126" s="124"/>
    </row>
    <row r="127" spans="1:14" ht="12.75">
      <c r="A127" s="43" t="s">
        <v>405</v>
      </c>
      <c r="B127" s="12"/>
      <c r="C127" s="12"/>
      <c r="D127" s="12"/>
      <c r="E127" s="12"/>
      <c r="G127" s="3" t="s">
        <v>323</v>
      </c>
      <c r="H127" s="3"/>
      <c r="I127" s="43" t="s">
        <v>504</v>
      </c>
      <c r="J127" s="12"/>
      <c r="K127" s="12"/>
      <c r="L127" s="158"/>
      <c r="M127" s="3"/>
      <c r="N127" s="3"/>
    </row>
    <row r="128" spans="1:13" ht="22.5">
      <c r="A128" s="14" t="s">
        <v>318</v>
      </c>
      <c r="B128" s="5" t="s">
        <v>320</v>
      </c>
      <c r="C128" s="5" t="s">
        <v>321</v>
      </c>
      <c r="D128" s="23" t="s">
        <v>322</v>
      </c>
      <c r="E128" s="6" t="s">
        <v>325</v>
      </c>
      <c r="F128" s="6" t="s">
        <v>324</v>
      </c>
      <c r="G128" s="6" t="s">
        <v>325</v>
      </c>
      <c r="I128" s="14" t="s">
        <v>318</v>
      </c>
      <c r="J128" s="5" t="s">
        <v>320</v>
      </c>
      <c r="K128" s="23" t="s">
        <v>322</v>
      </c>
      <c r="L128" s="6" t="s">
        <v>324</v>
      </c>
      <c r="M128" s="6" t="s">
        <v>325</v>
      </c>
    </row>
    <row r="129" spans="1:13" ht="12.75">
      <c r="A129" s="10" t="s">
        <v>367</v>
      </c>
      <c r="B129" s="5"/>
      <c r="C129" s="5"/>
      <c r="D129" s="24"/>
      <c r="E129" s="17"/>
      <c r="F129" s="20"/>
      <c r="G129" s="22"/>
      <c r="I129" s="10" t="s">
        <v>367</v>
      </c>
      <c r="J129" s="5"/>
      <c r="K129" s="24"/>
      <c r="L129" s="20"/>
      <c r="M129" s="22"/>
    </row>
    <row r="130" spans="1:13" ht="12.75">
      <c r="A130" s="49" t="s">
        <v>148</v>
      </c>
      <c r="B130" s="8" t="s">
        <v>1</v>
      </c>
      <c r="C130" s="9">
        <v>1</v>
      </c>
      <c r="D130" s="24">
        <v>50000</v>
      </c>
      <c r="E130" s="17">
        <f aca="true" t="shared" si="10" ref="E130:E137">C130*D130</f>
        <v>50000</v>
      </c>
      <c r="F130" s="20"/>
      <c r="G130" s="22">
        <f aca="true" t="shared" si="11" ref="G130:G137">D130*F130</f>
        <v>0</v>
      </c>
      <c r="I130" s="49" t="s">
        <v>505</v>
      </c>
      <c r="J130" s="8" t="s">
        <v>1</v>
      </c>
      <c r="K130" s="24">
        <v>50000</v>
      </c>
      <c r="L130" s="20"/>
      <c r="M130" s="22">
        <f aca="true" t="shared" si="12" ref="M130:M137">K130*L130</f>
        <v>0</v>
      </c>
    </row>
    <row r="131" spans="1:13" ht="12.75">
      <c r="A131" s="49" t="s">
        <v>149</v>
      </c>
      <c r="B131" s="8" t="s">
        <v>1</v>
      </c>
      <c r="C131" s="9">
        <v>2</v>
      </c>
      <c r="D131" s="24">
        <v>80000</v>
      </c>
      <c r="E131" s="17">
        <f t="shared" si="10"/>
        <v>160000</v>
      </c>
      <c r="F131" s="20"/>
      <c r="G131" s="22">
        <f t="shared" si="11"/>
        <v>0</v>
      </c>
      <c r="I131" s="49" t="s">
        <v>468</v>
      </c>
      <c r="J131" s="8" t="s">
        <v>1</v>
      </c>
      <c r="K131" s="24">
        <v>80000</v>
      </c>
      <c r="L131" s="20"/>
      <c r="M131" s="22">
        <f t="shared" si="12"/>
        <v>0</v>
      </c>
    </row>
    <row r="132" spans="1:13" ht="12.75">
      <c r="A132" s="49" t="s">
        <v>150</v>
      </c>
      <c r="B132" s="8" t="s">
        <v>1</v>
      </c>
      <c r="C132" s="9">
        <v>8</v>
      </c>
      <c r="D132" s="21">
        <v>350000</v>
      </c>
      <c r="E132" s="17">
        <f t="shared" si="10"/>
        <v>2800000</v>
      </c>
      <c r="F132" s="20">
        <v>1</v>
      </c>
      <c r="G132" s="22">
        <f t="shared" si="11"/>
        <v>350000</v>
      </c>
      <c r="I132" s="49" t="s">
        <v>506</v>
      </c>
      <c r="J132" s="8" t="s">
        <v>1</v>
      </c>
      <c r="K132" s="21">
        <v>350000</v>
      </c>
      <c r="L132" s="20">
        <v>1</v>
      </c>
      <c r="M132" s="22">
        <f t="shared" si="12"/>
        <v>350000</v>
      </c>
    </row>
    <row r="133" spans="1:13" ht="12.75">
      <c r="A133" s="49" t="s">
        <v>151</v>
      </c>
      <c r="B133" s="8" t="s">
        <v>1</v>
      </c>
      <c r="C133" s="9">
        <v>8</v>
      </c>
      <c r="D133" s="24">
        <v>20000</v>
      </c>
      <c r="E133" s="17">
        <f t="shared" si="10"/>
        <v>160000</v>
      </c>
      <c r="F133" s="20"/>
      <c r="G133" s="22">
        <f t="shared" si="11"/>
        <v>0</v>
      </c>
      <c r="I133" s="49" t="s">
        <v>507</v>
      </c>
      <c r="J133" s="8" t="s">
        <v>1</v>
      </c>
      <c r="K133" s="24">
        <v>20000</v>
      </c>
      <c r="L133" s="20"/>
      <c r="M133" s="22">
        <f t="shared" si="12"/>
        <v>0</v>
      </c>
    </row>
    <row r="134" spans="1:13" ht="12.75">
      <c r="A134" s="49" t="s">
        <v>152</v>
      </c>
      <c r="B134" s="8" t="s">
        <v>1</v>
      </c>
      <c r="C134" s="9">
        <v>9</v>
      </c>
      <c r="D134" s="21">
        <v>26500</v>
      </c>
      <c r="E134" s="17">
        <f t="shared" si="10"/>
        <v>238500</v>
      </c>
      <c r="F134" s="20">
        <v>2</v>
      </c>
      <c r="G134" s="22">
        <f t="shared" si="11"/>
        <v>53000</v>
      </c>
      <c r="I134" s="49" t="s">
        <v>508</v>
      </c>
      <c r="J134" s="8" t="s">
        <v>1</v>
      </c>
      <c r="K134" s="21">
        <v>26500</v>
      </c>
      <c r="L134" s="20">
        <v>2</v>
      </c>
      <c r="M134" s="22">
        <f t="shared" si="12"/>
        <v>53000</v>
      </c>
    </row>
    <row r="135" spans="1:13" ht="12.75">
      <c r="A135" s="49" t="s">
        <v>154</v>
      </c>
      <c r="B135" s="8" t="s">
        <v>1</v>
      </c>
      <c r="C135" s="9">
        <v>8</v>
      </c>
      <c r="D135" s="24">
        <v>30000</v>
      </c>
      <c r="E135" s="17">
        <f t="shared" si="10"/>
        <v>240000</v>
      </c>
      <c r="F135" s="20"/>
      <c r="G135" s="22">
        <f t="shared" si="11"/>
        <v>0</v>
      </c>
      <c r="I135" s="49" t="s">
        <v>509</v>
      </c>
      <c r="J135" s="8" t="s">
        <v>1</v>
      </c>
      <c r="K135" s="24">
        <v>30000</v>
      </c>
      <c r="L135" s="20"/>
      <c r="M135" s="22">
        <f t="shared" si="12"/>
        <v>0</v>
      </c>
    </row>
    <row r="136" spans="1:13" ht="12.75">
      <c r="A136" s="49" t="s">
        <v>155</v>
      </c>
      <c r="B136" s="8" t="s">
        <v>1</v>
      </c>
      <c r="C136" s="9">
        <v>2</v>
      </c>
      <c r="D136" s="24">
        <v>26500</v>
      </c>
      <c r="E136" s="17">
        <f t="shared" si="10"/>
        <v>53000</v>
      </c>
      <c r="F136" s="20"/>
      <c r="G136" s="22">
        <f t="shared" si="11"/>
        <v>0</v>
      </c>
      <c r="I136" s="49" t="s">
        <v>510</v>
      </c>
      <c r="J136" s="8" t="s">
        <v>1</v>
      </c>
      <c r="K136" s="24">
        <v>26500</v>
      </c>
      <c r="L136" s="20"/>
      <c r="M136" s="22">
        <f t="shared" si="12"/>
        <v>0</v>
      </c>
    </row>
    <row r="137" spans="1:13" ht="12.75">
      <c r="A137" s="49" t="s">
        <v>157</v>
      </c>
      <c r="B137" s="8" t="s">
        <v>1</v>
      </c>
      <c r="C137" s="9">
        <v>9</v>
      </c>
      <c r="D137" s="21">
        <v>1300000</v>
      </c>
      <c r="E137" s="17">
        <f t="shared" si="10"/>
        <v>11700000</v>
      </c>
      <c r="F137" s="20">
        <v>9</v>
      </c>
      <c r="G137" s="22">
        <f t="shared" si="11"/>
        <v>11700000</v>
      </c>
      <c r="I137" s="49" t="s">
        <v>511</v>
      </c>
      <c r="J137" s="8" t="s">
        <v>1</v>
      </c>
      <c r="K137" s="21">
        <v>1300000</v>
      </c>
      <c r="L137" s="20">
        <v>9</v>
      </c>
      <c r="M137" s="22">
        <f t="shared" si="12"/>
        <v>11700000</v>
      </c>
    </row>
    <row r="138" spans="1:13" ht="12.75">
      <c r="A138" s="57" t="s">
        <v>371</v>
      </c>
      <c r="B138" s="28"/>
      <c r="C138" s="29"/>
      <c r="D138" s="30"/>
      <c r="E138" s="31">
        <f>SUM(E130:E137)</f>
        <v>15401500</v>
      </c>
      <c r="F138" s="31"/>
      <c r="G138" s="31">
        <f>SUM(G130:G137)</f>
        <v>12103000</v>
      </c>
      <c r="I138" s="57" t="s">
        <v>371</v>
      </c>
      <c r="J138" s="28"/>
      <c r="K138" s="30"/>
      <c r="L138" s="31"/>
      <c r="M138" s="31">
        <f>SUM(M130:M137)</f>
        <v>12103000</v>
      </c>
    </row>
    <row r="139" spans="1:13" ht="12.75">
      <c r="A139" s="52" t="s">
        <v>372</v>
      </c>
      <c r="B139" s="5"/>
      <c r="C139" s="5"/>
      <c r="D139" s="24"/>
      <c r="E139" s="17"/>
      <c r="F139" s="20"/>
      <c r="G139" s="22"/>
      <c r="I139" s="52" t="s">
        <v>372</v>
      </c>
      <c r="J139" s="5"/>
      <c r="K139" s="24"/>
      <c r="L139" s="20"/>
      <c r="M139" s="22"/>
    </row>
    <row r="140" spans="1:13" ht="12.75">
      <c r="A140" s="49" t="s">
        <v>174</v>
      </c>
      <c r="B140" s="8" t="s">
        <v>1</v>
      </c>
      <c r="C140" s="9">
        <v>1</v>
      </c>
      <c r="D140" s="21">
        <v>1340000</v>
      </c>
      <c r="E140" s="17">
        <f aca="true" t="shared" si="13" ref="E140:E149">C140*D140</f>
        <v>1340000</v>
      </c>
      <c r="F140" s="20">
        <v>1</v>
      </c>
      <c r="G140" s="22">
        <f aca="true" t="shared" si="14" ref="G140:G149">D140*F140</f>
        <v>1340000</v>
      </c>
      <c r="I140" s="49" t="s">
        <v>174</v>
      </c>
      <c r="J140" s="8" t="s">
        <v>1</v>
      </c>
      <c r="K140" s="21">
        <v>1340000</v>
      </c>
      <c r="L140" s="20">
        <v>1</v>
      </c>
      <c r="M140" s="22">
        <f aca="true" t="shared" si="15" ref="M140:M149">K140*L140</f>
        <v>1340000</v>
      </c>
    </row>
    <row r="141" spans="1:13" ht="12.75">
      <c r="A141" s="49" t="s">
        <v>176</v>
      </c>
      <c r="B141" s="8" t="s">
        <v>1</v>
      </c>
      <c r="C141" s="9">
        <v>1</v>
      </c>
      <c r="D141" s="21">
        <v>20000</v>
      </c>
      <c r="E141" s="17">
        <f t="shared" si="13"/>
        <v>20000</v>
      </c>
      <c r="F141" s="20">
        <v>1</v>
      </c>
      <c r="G141" s="22">
        <f t="shared" si="14"/>
        <v>20000</v>
      </c>
      <c r="I141" s="49" t="s">
        <v>176</v>
      </c>
      <c r="J141" s="8" t="s">
        <v>1</v>
      </c>
      <c r="K141" s="21">
        <v>20000</v>
      </c>
      <c r="L141" s="20">
        <v>1</v>
      </c>
      <c r="M141" s="22">
        <f t="shared" si="15"/>
        <v>20000</v>
      </c>
    </row>
    <row r="142" spans="1:13" ht="12.75">
      <c r="A142" s="54" t="s">
        <v>370</v>
      </c>
      <c r="B142" s="8" t="s">
        <v>1</v>
      </c>
      <c r="C142" s="9">
        <v>1</v>
      </c>
      <c r="D142" s="24">
        <v>350000</v>
      </c>
      <c r="E142" s="17">
        <f t="shared" si="13"/>
        <v>350000</v>
      </c>
      <c r="F142" s="20"/>
      <c r="G142" s="22">
        <f t="shared" si="14"/>
        <v>0</v>
      </c>
      <c r="I142" s="54" t="s">
        <v>370</v>
      </c>
      <c r="J142" s="8" t="s">
        <v>1</v>
      </c>
      <c r="K142" s="24">
        <v>350000</v>
      </c>
      <c r="L142" s="20"/>
      <c r="M142" s="22">
        <f t="shared" si="15"/>
        <v>0</v>
      </c>
    </row>
    <row r="143" spans="1:13" ht="12.75">
      <c r="A143" s="49" t="s">
        <v>178</v>
      </c>
      <c r="B143" s="8" t="s">
        <v>1</v>
      </c>
      <c r="C143" s="9">
        <v>3</v>
      </c>
      <c r="D143" s="21">
        <v>80000</v>
      </c>
      <c r="E143" s="17">
        <f t="shared" si="13"/>
        <v>240000</v>
      </c>
      <c r="F143" s="20">
        <v>3</v>
      </c>
      <c r="G143" s="22">
        <f t="shared" si="14"/>
        <v>240000</v>
      </c>
      <c r="I143" s="49" t="s">
        <v>178</v>
      </c>
      <c r="J143" s="8" t="s">
        <v>1</v>
      </c>
      <c r="K143" s="21">
        <v>80000</v>
      </c>
      <c r="L143" s="20">
        <v>3</v>
      </c>
      <c r="M143" s="22">
        <f t="shared" si="15"/>
        <v>240000</v>
      </c>
    </row>
    <row r="144" spans="1:13" ht="12.75">
      <c r="A144" s="49" t="s">
        <v>179</v>
      </c>
      <c r="B144" s="8" t="s">
        <v>1</v>
      </c>
      <c r="C144" s="9">
        <v>1</v>
      </c>
      <c r="D144" s="21">
        <v>53000</v>
      </c>
      <c r="E144" s="17">
        <f t="shared" si="13"/>
        <v>53000</v>
      </c>
      <c r="F144" s="20">
        <v>1</v>
      </c>
      <c r="G144" s="22">
        <f t="shared" si="14"/>
        <v>53000</v>
      </c>
      <c r="I144" s="49" t="s">
        <v>179</v>
      </c>
      <c r="J144" s="8" t="s">
        <v>1</v>
      </c>
      <c r="K144" s="21">
        <v>53000</v>
      </c>
      <c r="L144" s="20">
        <v>1</v>
      </c>
      <c r="M144" s="22">
        <f t="shared" si="15"/>
        <v>53000</v>
      </c>
    </row>
    <row r="145" spans="1:13" ht="12.75">
      <c r="A145" s="49" t="s">
        <v>180</v>
      </c>
      <c r="B145" s="8" t="s">
        <v>1</v>
      </c>
      <c r="C145" s="9">
        <v>1</v>
      </c>
      <c r="D145" s="21">
        <v>42000</v>
      </c>
      <c r="E145" s="17">
        <f t="shared" si="13"/>
        <v>42000</v>
      </c>
      <c r="F145" s="20">
        <v>1</v>
      </c>
      <c r="G145" s="22">
        <f t="shared" si="14"/>
        <v>42000</v>
      </c>
      <c r="I145" s="49" t="s">
        <v>180</v>
      </c>
      <c r="J145" s="8" t="s">
        <v>1</v>
      </c>
      <c r="K145" s="21">
        <v>42000</v>
      </c>
      <c r="L145" s="20">
        <v>1</v>
      </c>
      <c r="M145" s="22">
        <f t="shared" si="15"/>
        <v>42000</v>
      </c>
    </row>
    <row r="146" spans="1:13" ht="12.75">
      <c r="A146" s="49" t="s">
        <v>181</v>
      </c>
      <c r="B146" s="8" t="s">
        <v>1</v>
      </c>
      <c r="C146" s="9">
        <v>1</v>
      </c>
      <c r="D146" s="24">
        <v>130000</v>
      </c>
      <c r="E146" s="17">
        <f t="shared" si="13"/>
        <v>130000</v>
      </c>
      <c r="F146" s="20"/>
      <c r="G146" s="22">
        <f t="shared" si="14"/>
        <v>0</v>
      </c>
      <c r="I146" s="49" t="s">
        <v>181</v>
      </c>
      <c r="J146" s="8" t="s">
        <v>1</v>
      </c>
      <c r="K146" s="24">
        <v>130000</v>
      </c>
      <c r="L146" s="20"/>
      <c r="M146" s="22">
        <f t="shared" si="15"/>
        <v>0</v>
      </c>
    </row>
    <row r="147" spans="1:13" ht="12.75">
      <c r="A147" s="49" t="s">
        <v>182</v>
      </c>
      <c r="B147" s="8" t="s">
        <v>1</v>
      </c>
      <c r="C147" s="9">
        <v>1</v>
      </c>
      <c r="D147" s="24">
        <v>30000</v>
      </c>
      <c r="E147" s="17">
        <f t="shared" si="13"/>
        <v>30000</v>
      </c>
      <c r="F147" s="20"/>
      <c r="G147" s="22">
        <f t="shared" si="14"/>
        <v>0</v>
      </c>
      <c r="I147" s="49" t="s">
        <v>182</v>
      </c>
      <c r="J147" s="8" t="s">
        <v>1</v>
      </c>
      <c r="K147" s="24">
        <v>30000</v>
      </c>
      <c r="L147" s="20"/>
      <c r="M147" s="22">
        <f t="shared" si="15"/>
        <v>0</v>
      </c>
    </row>
    <row r="148" spans="1:13" ht="12.75">
      <c r="A148" s="49" t="s">
        <v>183</v>
      </c>
      <c r="B148" s="8" t="s">
        <v>1</v>
      </c>
      <c r="C148" s="9">
        <v>1</v>
      </c>
      <c r="D148" s="24">
        <v>520000</v>
      </c>
      <c r="E148" s="17">
        <f t="shared" si="13"/>
        <v>520000</v>
      </c>
      <c r="F148" s="20"/>
      <c r="G148" s="22">
        <f t="shared" si="14"/>
        <v>0</v>
      </c>
      <c r="I148" s="49" t="s">
        <v>183</v>
      </c>
      <c r="J148" s="8" t="s">
        <v>1</v>
      </c>
      <c r="K148" s="24">
        <v>520000</v>
      </c>
      <c r="L148" s="20"/>
      <c r="M148" s="22">
        <f t="shared" si="15"/>
        <v>0</v>
      </c>
    </row>
    <row r="149" spans="1:13" ht="12.75">
      <c r="A149" s="49" t="s">
        <v>184</v>
      </c>
      <c r="B149" s="8" t="s">
        <v>1</v>
      </c>
      <c r="C149" s="9">
        <v>4</v>
      </c>
      <c r="D149" s="24">
        <v>40000</v>
      </c>
      <c r="E149" s="17">
        <f t="shared" si="13"/>
        <v>160000</v>
      </c>
      <c r="F149" s="20"/>
      <c r="G149" s="22">
        <f t="shared" si="14"/>
        <v>0</v>
      </c>
      <c r="I149" s="49" t="s">
        <v>184</v>
      </c>
      <c r="J149" s="8" t="s">
        <v>1</v>
      </c>
      <c r="K149" s="24">
        <v>40000</v>
      </c>
      <c r="L149" s="20"/>
      <c r="M149" s="22">
        <f t="shared" si="15"/>
        <v>0</v>
      </c>
    </row>
    <row r="150" spans="1:13" ht="12.75">
      <c r="A150" s="59" t="s">
        <v>373</v>
      </c>
      <c r="B150" s="26"/>
      <c r="C150" s="26"/>
      <c r="D150" s="30"/>
      <c r="E150" s="31">
        <f>SUM(E140:E149)</f>
        <v>2885000</v>
      </c>
      <c r="F150" s="31"/>
      <c r="G150" s="31">
        <f>SUM(G140:G149)</f>
        <v>1695000</v>
      </c>
      <c r="I150" s="59" t="s">
        <v>373</v>
      </c>
      <c r="J150" s="26"/>
      <c r="K150" s="30"/>
      <c r="L150" s="31"/>
      <c r="M150" s="31">
        <f>SUM(M140:M149)</f>
        <v>1695000</v>
      </c>
    </row>
    <row r="151" spans="1:13" ht="12.75">
      <c r="A151" s="52" t="s">
        <v>374</v>
      </c>
      <c r="B151" s="5"/>
      <c r="C151" s="5"/>
      <c r="D151" s="24"/>
      <c r="E151" s="17"/>
      <c r="F151" s="20"/>
      <c r="G151" s="22"/>
      <c r="I151" s="52" t="s">
        <v>374</v>
      </c>
      <c r="J151" s="5"/>
      <c r="K151" s="24"/>
      <c r="L151" s="20"/>
      <c r="M151" s="22"/>
    </row>
    <row r="152" spans="1:13" ht="12.75">
      <c r="A152" s="49" t="s">
        <v>186</v>
      </c>
      <c r="B152" s="8" t="s">
        <v>1</v>
      </c>
      <c r="C152" s="9">
        <v>5</v>
      </c>
      <c r="D152" s="24">
        <v>20000</v>
      </c>
      <c r="E152" s="17">
        <f aca="true" t="shared" si="16" ref="E152:E167">C152*D152</f>
        <v>100000</v>
      </c>
      <c r="F152" s="20"/>
      <c r="G152" s="22">
        <f aca="true" t="shared" si="17" ref="G152:G167">D152*F152</f>
        <v>0</v>
      </c>
      <c r="I152" s="49" t="s">
        <v>186</v>
      </c>
      <c r="J152" s="8" t="s">
        <v>1</v>
      </c>
      <c r="K152" s="24">
        <v>20000</v>
      </c>
      <c r="L152" s="20"/>
      <c r="M152" s="22">
        <f aca="true" t="shared" si="18" ref="M152:M167">K152*L152</f>
        <v>0</v>
      </c>
    </row>
    <row r="153" spans="1:13" ht="12.75">
      <c r="A153" s="49" t="s">
        <v>187</v>
      </c>
      <c r="B153" s="8" t="s">
        <v>1</v>
      </c>
      <c r="C153" s="9">
        <v>2</v>
      </c>
      <c r="D153" s="24">
        <v>26500</v>
      </c>
      <c r="E153" s="17">
        <f t="shared" si="16"/>
        <v>53000</v>
      </c>
      <c r="F153" s="20"/>
      <c r="G153" s="22">
        <f t="shared" si="17"/>
        <v>0</v>
      </c>
      <c r="I153" s="49" t="s">
        <v>187</v>
      </c>
      <c r="J153" s="8" t="s">
        <v>1</v>
      </c>
      <c r="K153" s="24">
        <v>26500</v>
      </c>
      <c r="L153" s="20"/>
      <c r="M153" s="22">
        <f t="shared" si="18"/>
        <v>0</v>
      </c>
    </row>
    <row r="154" spans="1:13" ht="12.75">
      <c r="A154" s="49" t="s">
        <v>188</v>
      </c>
      <c r="B154" s="8" t="s">
        <v>1</v>
      </c>
      <c r="C154" s="9">
        <v>2</v>
      </c>
      <c r="D154" s="24">
        <v>26500</v>
      </c>
      <c r="E154" s="17">
        <f t="shared" si="16"/>
        <v>53000</v>
      </c>
      <c r="F154" s="20"/>
      <c r="G154" s="22">
        <f t="shared" si="17"/>
        <v>0</v>
      </c>
      <c r="I154" s="49" t="s">
        <v>188</v>
      </c>
      <c r="J154" s="8" t="s">
        <v>1</v>
      </c>
      <c r="K154" s="24">
        <v>26500</v>
      </c>
      <c r="L154" s="20"/>
      <c r="M154" s="22">
        <f t="shared" si="18"/>
        <v>0</v>
      </c>
    </row>
    <row r="155" spans="1:13" ht="12.75">
      <c r="A155" s="49" t="s">
        <v>189</v>
      </c>
      <c r="B155" s="8" t="s">
        <v>1</v>
      </c>
      <c r="C155" s="9">
        <v>2</v>
      </c>
      <c r="D155" s="21">
        <v>26500</v>
      </c>
      <c r="E155" s="17">
        <f t="shared" si="16"/>
        <v>53000</v>
      </c>
      <c r="F155" s="20">
        <v>2</v>
      </c>
      <c r="G155" s="22">
        <f t="shared" si="17"/>
        <v>53000</v>
      </c>
      <c r="I155" s="49" t="s">
        <v>189</v>
      </c>
      <c r="J155" s="8" t="s">
        <v>1</v>
      </c>
      <c r="K155" s="21">
        <v>26500</v>
      </c>
      <c r="L155" s="20">
        <v>2</v>
      </c>
      <c r="M155" s="22">
        <f t="shared" si="18"/>
        <v>53000</v>
      </c>
    </row>
    <row r="156" spans="1:13" ht="12.75">
      <c r="A156" s="49" t="s">
        <v>190</v>
      </c>
      <c r="B156" s="8" t="s">
        <v>1</v>
      </c>
      <c r="C156" s="9">
        <v>4</v>
      </c>
      <c r="D156" s="21">
        <v>36000</v>
      </c>
      <c r="E156" s="17">
        <f t="shared" si="16"/>
        <v>144000</v>
      </c>
      <c r="F156" s="20">
        <v>4</v>
      </c>
      <c r="G156" s="22">
        <f t="shared" si="17"/>
        <v>144000</v>
      </c>
      <c r="I156" s="49" t="s">
        <v>190</v>
      </c>
      <c r="J156" s="8" t="s">
        <v>1</v>
      </c>
      <c r="K156" s="21">
        <v>36000</v>
      </c>
      <c r="L156" s="20">
        <v>4</v>
      </c>
      <c r="M156" s="22">
        <f t="shared" si="18"/>
        <v>144000</v>
      </c>
    </row>
    <row r="157" spans="1:13" ht="12.75">
      <c r="A157" s="49" t="s">
        <v>191</v>
      </c>
      <c r="B157" s="8" t="s">
        <v>1</v>
      </c>
      <c r="C157" s="9">
        <v>1</v>
      </c>
      <c r="D157" s="21">
        <v>88500</v>
      </c>
      <c r="E157" s="17">
        <f t="shared" si="16"/>
        <v>88500</v>
      </c>
      <c r="F157" s="20">
        <v>1</v>
      </c>
      <c r="G157" s="22">
        <f t="shared" si="17"/>
        <v>88500</v>
      </c>
      <c r="I157" s="49" t="s">
        <v>191</v>
      </c>
      <c r="J157" s="8" t="s">
        <v>1</v>
      </c>
      <c r="K157" s="21">
        <v>88500</v>
      </c>
      <c r="L157" s="20">
        <v>1</v>
      </c>
      <c r="M157" s="22">
        <f t="shared" si="18"/>
        <v>88500</v>
      </c>
    </row>
    <row r="158" spans="1:13" ht="12.75">
      <c r="A158" s="49" t="s">
        <v>192</v>
      </c>
      <c r="B158" s="8" t="s">
        <v>1</v>
      </c>
      <c r="C158" s="9">
        <v>2</v>
      </c>
      <c r="D158" s="24">
        <v>53000</v>
      </c>
      <c r="E158" s="17">
        <f t="shared" si="16"/>
        <v>106000</v>
      </c>
      <c r="F158" s="20"/>
      <c r="G158" s="22">
        <f t="shared" si="17"/>
        <v>0</v>
      </c>
      <c r="I158" s="49" t="s">
        <v>192</v>
      </c>
      <c r="J158" s="8" t="s">
        <v>1</v>
      </c>
      <c r="K158" s="24">
        <v>53000</v>
      </c>
      <c r="L158" s="20"/>
      <c r="M158" s="22">
        <f t="shared" si="18"/>
        <v>0</v>
      </c>
    </row>
    <row r="159" spans="1:13" ht="12.75">
      <c r="A159" s="49" t="s">
        <v>193</v>
      </c>
      <c r="B159" s="8" t="s">
        <v>1</v>
      </c>
      <c r="C159" s="9">
        <v>1</v>
      </c>
      <c r="D159" s="24">
        <v>850000</v>
      </c>
      <c r="E159" s="17">
        <f t="shared" si="16"/>
        <v>850000</v>
      </c>
      <c r="F159" s="20"/>
      <c r="G159" s="22">
        <f t="shared" si="17"/>
        <v>0</v>
      </c>
      <c r="I159" s="49" t="s">
        <v>193</v>
      </c>
      <c r="J159" s="8" t="s">
        <v>1</v>
      </c>
      <c r="K159" s="24">
        <v>850000</v>
      </c>
      <c r="L159" s="20"/>
      <c r="M159" s="22">
        <f t="shared" si="18"/>
        <v>0</v>
      </c>
    </row>
    <row r="160" spans="1:13" ht="12.75">
      <c r="A160" s="49" t="s">
        <v>194</v>
      </c>
      <c r="B160" s="8" t="s">
        <v>1</v>
      </c>
      <c r="C160" s="9">
        <v>2</v>
      </c>
      <c r="D160" s="24">
        <v>1300000</v>
      </c>
      <c r="E160" s="17">
        <f t="shared" si="16"/>
        <v>2600000</v>
      </c>
      <c r="F160" s="20"/>
      <c r="G160" s="22">
        <f t="shared" si="17"/>
        <v>0</v>
      </c>
      <c r="I160" s="49" t="s">
        <v>194</v>
      </c>
      <c r="J160" s="8" t="s">
        <v>1</v>
      </c>
      <c r="K160" s="24">
        <v>1300000</v>
      </c>
      <c r="L160" s="20"/>
      <c r="M160" s="22">
        <f t="shared" si="18"/>
        <v>0</v>
      </c>
    </row>
    <row r="161" spans="1:13" ht="12.75">
      <c r="A161" s="49" t="s">
        <v>195</v>
      </c>
      <c r="B161" s="8" t="s">
        <v>1</v>
      </c>
      <c r="C161" s="9">
        <v>2</v>
      </c>
      <c r="D161" s="24">
        <v>40000</v>
      </c>
      <c r="E161" s="17">
        <f t="shared" si="16"/>
        <v>80000</v>
      </c>
      <c r="F161" s="20"/>
      <c r="G161" s="22">
        <f t="shared" si="17"/>
        <v>0</v>
      </c>
      <c r="I161" s="49" t="s">
        <v>195</v>
      </c>
      <c r="J161" s="8" t="s">
        <v>1</v>
      </c>
      <c r="K161" s="24">
        <v>40000</v>
      </c>
      <c r="L161" s="20"/>
      <c r="M161" s="22">
        <f t="shared" si="18"/>
        <v>0</v>
      </c>
    </row>
    <row r="162" spans="1:13" ht="12.75">
      <c r="A162" s="49" t="s">
        <v>197</v>
      </c>
      <c r="B162" s="8" t="s">
        <v>1</v>
      </c>
      <c r="C162" s="9">
        <v>2</v>
      </c>
      <c r="D162" s="21">
        <v>80000</v>
      </c>
      <c r="E162" s="17">
        <f t="shared" si="16"/>
        <v>160000</v>
      </c>
      <c r="F162" s="20">
        <v>1</v>
      </c>
      <c r="G162" s="22">
        <f t="shared" si="17"/>
        <v>80000</v>
      </c>
      <c r="I162" s="49" t="s">
        <v>197</v>
      </c>
      <c r="J162" s="8" t="s">
        <v>1</v>
      </c>
      <c r="K162" s="21">
        <v>80000</v>
      </c>
      <c r="L162" s="20">
        <v>1</v>
      </c>
      <c r="M162" s="22">
        <f t="shared" si="18"/>
        <v>80000</v>
      </c>
    </row>
    <row r="163" spans="1:13" ht="12.75">
      <c r="A163" s="49" t="s">
        <v>198</v>
      </c>
      <c r="B163" s="8" t="s">
        <v>1</v>
      </c>
      <c r="C163" s="9">
        <v>2</v>
      </c>
      <c r="D163" s="24">
        <v>100000</v>
      </c>
      <c r="E163" s="17">
        <f t="shared" si="16"/>
        <v>200000</v>
      </c>
      <c r="F163" s="20"/>
      <c r="G163" s="22">
        <f t="shared" si="17"/>
        <v>0</v>
      </c>
      <c r="I163" s="49" t="s">
        <v>198</v>
      </c>
      <c r="J163" s="8" t="s">
        <v>1</v>
      </c>
      <c r="K163" s="24">
        <v>100000</v>
      </c>
      <c r="L163" s="20"/>
      <c r="M163" s="22">
        <f t="shared" si="18"/>
        <v>0</v>
      </c>
    </row>
    <row r="164" spans="1:13" ht="12.75">
      <c r="A164" s="49" t="s">
        <v>199</v>
      </c>
      <c r="B164" s="8" t="s">
        <v>1</v>
      </c>
      <c r="C164" s="9">
        <v>5</v>
      </c>
      <c r="D164" s="24">
        <v>40000</v>
      </c>
      <c r="E164" s="17">
        <f t="shared" si="16"/>
        <v>200000</v>
      </c>
      <c r="F164" s="20"/>
      <c r="G164" s="22">
        <f t="shared" si="17"/>
        <v>0</v>
      </c>
      <c r="I164" s="49" t="s">
        <v>199</v>
      </c>
      <c r="J164" s="8" t="s">
        <v>1</v>
      </c>
      <c r="K164" s="24">
        <v>40000</v>
      </c>
      <c r="L164" s="20"/>
      <c r="M164" s="22">
        <f t="shared" si="18"/>
        <v>0</v>
      </c>
    </row>
    <row r="165" spans="1:13" ht="12.75">
      <c r="A165" s="49" t="s">
        <v>200</v>
      </c>
      <c r="B165" s="8" t="s">
        <v>1</v>
      </c>
      <c r="C165" s="9">
        <v>1</v>
      </c>
      <c r="D165" s="24">
        <v>110000</v>
      </c>
      <c r="E165" s="17">
        <f t="shared" si="16"/>
        <v>110000</v>
      </c>
      <c r="F165" s="20"/>
      <c r="G165" s="22">
        <f t="shared" si="17"/>
        <v>0</v>
      </c>
      <c r="I165" s="49" t="s">
        <v>200</v>
      </c>
      <c r="J165" s="8" t="s">
        <v>1</v>
      </c>
      <c r="K165" s="24">
        <v>110000</v>
      </c>
      <c r="L165" s="20"/>
      <c r="M165" s="22">
        <f t="shared" si="18"/>
        <v>0</v>
      </c>
    </row>
    <row r="166" spans="1:13" ht="12.75">
      <c r="A166" s="49" t="s">
        <v>201</v>
      </c>
      <c r="B166" s="8" t="s">
        <v>1</v>
      </c>
      <c r="C166" s="9">
        <v>2</v>
      </c>
      <c r="D166" s="24">
        <v>350000</v>
      </c>
      <c r="E166" s="17">
        <f t="shared" si="16"/>
        <v>700000</v>
      </c>
      <c r="F166" s="20"/>
      <c r="G166" s="22">
        <f t="shared" si="17"/>
        <v>0</v>
      </c>
      <c r="I166" s="49" t="s">
        <v>201</v>
      </c>
      <c r="J166" s="8" t="s">
        <v>1</v>
      </c>
      <c r="K166" s="24">
        <v>350000</v>
      </c>
      <c r="L166" s="20"/>
      <c r="M166" s="22">
        <f t="shared" si="18"/>
        <v>0</v>
      </c>
    </row>
    <row r="167" spans="1:13" ht="12.75">
      <c r="A167" s="49" t="s">
        <v>213</v>
      </c>
      <c r="B167" s="8" t="s">
        <v>1</v>
      </c>
      <c r="C167" s="9">
        <v>1</v>
      </c>
      <c r="D167" s="24">
        <v>1300000</v>
      </c>
      <c r="E167" s="17">
        <f t="shared" si="16"/>
        <v>1300000</v>
      </c>
      <c r="F167" s="20"/>
      <c r="G167" s="22">
        <f t="shared" si="17"/>
        <v>0</v>
      </c>
      <c r="I167" s="49" t="s">
        <v>213</v>
      </c>
      <c r="J167" s="8" t="s">
        <v>1</v>
      </c>
      <c r="K167" s="24">
        <v>1300000</v>
      </c>
      <c r="L167" s="20"/>
      <c r="M167" s="22">
        <f t="shared" si="18"/>
        <v>0</v>
      </c>
    </row>
    <row r="168" spans="1:13" ht="12.75">
      <c r="A168" s="59" t="s">
        <v>375</v>
      </c>
      <c r="B168" s="26"/>
      <c r="C168" s="26"/>
      <c r="D168" s="30"/>
      <c r="E168" s="31">
        <f>SUM(E152:E167)</f>
        <v>6797500</v>
      </c>
      <c r="F168" s="31"/>
      <c r="G168" s="31">
        <f>SUM(G152:G167)</f>
        <v>365500</v>
      </c>
      <c r="I168" s="59" t="s">
        <v>375</v>
      </c>
      <c r="J168" s="26"/>
      <c r="K168" s="30"/>
      <c r="L168" s="31"/>
      <c r="M168" s="31">
        <f>SUM(M152:M167)</f>
        <v>365500</v>
      </c>
    </row>
    <row r="169" spans="1:13" ht="12.75">
      <c r="A169" s="80" t="s">
        <v>376</v>
      </c>
      <c r="B169" s="70"/>
      <c r="C169" s="70"/>
      <c r="D169" s="71"/>
      <c r="E169" s="72">
        <f>E168+E150+E138</f>
        <v>25084000</v>
      </c>
      <c r="F169" s="72"/>
      <c r="G169" s="72">
        <f>G168+G150+G138</f>
        <v>14163500</v>
      </c>
      <c r="I169" s="80" t="s">
        <v>376</v>
      </c>
      <c r="J169" s="70"/>
      <c r="K169" s="71"/>
      <c r="L169" s="72"/>
      <c r="M169" s="72">
        <f>M168+M150+M138</f>
        <v>14163500</v>
      </c>
    </row>
    <row r="171" spans="1:13" ht="12.75">
      <c r="A171" s="61" t="s">
        <v>402</v>
      </c>
      <c r="B171" s="5"/>
      <c r="C171" s="5"/>
      <c r="D171" s="24"/>
      <c r="E171" s="17"/>
      <c r="F171" s="20"/>
      <c r="G171" s="22"/>
      <c r="I171" s="61" t="s">
        <v>402</v>
      </c>
      <c r="J171" s="5"/>
      <c r="K171" s="24"/>
      <c r="L171" s="20"/>
      <c r="M171" s="22"/>
    </row>
    <row r="172" spans="1:13" ht="12.75">
      <c r="A172" s="49" t="s">
        <v>281</v>
      </c>
      <c r="B172" s="8" t="s">
        <v>1</v>
      </c>
      <c r="C172" s="9">
        <v>1</v>
      </c>
      <c r="D172" s="24">
        <v>1300000</v>
      </c>
      <c r="E172" s="17">
        <f>C172*D172</f>
        <v>1300000</v>
      </c>
      <c r="F172" s="20"/>
      <c r="G172" s="22">
        <f>D172*F172</f>
        <v>0</v>
      </c>
      <c r="I172" s="49" t="s">
        <v>281</v>
      </c>
      <c r="J172" s="8" t="s">
        <v>1</v>
      </c>
      <c r="K172" s="24">
        <v>1300000</v>
      </c>
      <c r="L172" s="20"/>
      <c r="M172" s="22">
        <f>K172*L172</f>
        <v>0</v>
      </c>
    </row>
    <row r="173" spans="1:13" ht="12.75">
      <c r="A173" s="49" t="s">
        <v>282</v>
      </c>
      <c r="B173" s="8" t="s">
        <v>1</v>
      </c>
      <c r="C173" s="9">
        <v>1</v>
      </c>
      <c r="D173" s="24">
        <v>26500</v>
      </c>
      <c r="E173" s="17">
        <f>C173*D173</f>
        <v>26500</v>
      </c>
      <c r="F173" s="20"/>
      <c r="G173" s="22">
        <f>D173*F173</f>
        <v>0</v>
      </c>
      <c r="I173" s="49" t="s">
        <v>282</v>
      </c>
      <c r="J173" s="8" t="s">
        <v>1</v>
      </c>
      <c r="K173" s="24">
        <v>26500</v>
      </c>
      <c r="L173" s="20"/>
      <c r="M173" s="22">
        <f>K173*L173</f>
        <v>0</v>
      </c>
    </row>
    <row r="174" spans="1:13" ht="12.75">
      <c r="A174" s="49" t="s">
        <v>283</v>
      </c>
      <c r="B174" s="8" t="s">
        <v>1</v>
      </c>
      <c r="C174" s="9">
        <v>1</v>
      </c>
      <c r="D174" s="24">
        <v>20000</v>
      </c>
      <c r="E174" s="17">
        <f>C174*D174</f>
        <v>20000</v>
      </c>
      <c r="F174" s="20"/>
      <c r="G174" s="22">
        <f>D174*F174</f>
        <v>0</v>
      </c>
      <c r="I174" s="49" t="s">
        <v>283</v>
      </c>
      <c r="J174" s="8" t="s">
        <v>1</v>
      </c>
      <c r="K174" s="24">
        <v>20000</v>
      </c>
      <c r="L174" s="20"/>
      <c r="M174" s="22">
        <f>K174*L174</f>
        <v>0</v>
      </c>
    </row>
    <row r="175" spans="1:13" ht="12.75">
      <c r="A175" s="49" t="s">
        <v>284</v>
      </c>
      <c r="B175" s="8" t="s">
        <v>1</v>
      </c>
      <c r="C175" s="9">
        <v>1</v>
      </c>
      <c r="D175" s="24">
        <v>26500</v>
      </c>
      <c r="E175" s="17">
        <f>C175*D175</f>
        <v>26500</v>
      </c>
      <c r="F175" s="20"/>
      <c r="G175" s="22">
        <f>D175*F175</f>
        <v>0</v>
      </c>
      <c r="I175" s="49" t="s">
        <v>284</v>
      </c>
      <c r="J175" s="8" t="s">
        <v>1</v>
      </c>
      <c r="K175" s="24">
        <v>26500</v>
      </c>
      <c r="L175" s="20"/>
      <c r="M175" s="22">
        <f>K175*L175</f>
        <v>0</v>
      </c>
    </row>
    <row r="176" spans="1:13" ht="12.75">
      <c r="A176" s="49" t="s">
        <v>285</v>
      </c>
      <c r="B176" s="8" t="s">
        <v>1</v>
      </c>
      <c r="C176" s="9">
        <v>2</v>
      </c>
      <c r="D176" s="24">
        <v>850000</v>
      </c>
      <c r="E176" s="17">
        <f>C176*D176</f>
        <v>1700000</v>
      </c>
      <c r="F176" s="20"/>
      <c r="G176" s="22">
        <f>D176*F176</f>
        <v>0</v>
      </c>
      <c r="I176" s="49" t="s">
        <v>285</v>
      </c>
      <c r="J176" s="8" t="s">
        <v>1</v>
      </c>
      <c r="K176" s="24">
        <v>850000</v>
      </c>
      <c r="L176" s="20"/>
      <c r="M176" s="22">
        <f>K176*L176</f>
        <v>0</v>
      </c>
    </row>
    <row r="177" spans="1:13" ht="12.75">
      <c r="A177" s="96" t="s">
        <v>403</v>
      </c>
      <c r="B177" s="97"/>
      <c r="C177" s="97"/>
      <c r="D177" s="94"/>
      <c r="E177" s="95">
        <f>SUM(E172:E176)</f>
        <v>3073000</v>
      </c>
      <c r="F177" s="95"/>
      <c r="G177" s="95">
        <f>SUM(G172:G176)</f>
        <v>0</v>
      </c>
      <c r="I177" s="96" t="s">
        <v>403</v>
      </c>
      <c r="J177" s="97"/>
      <c r="K177" s="94"/>
      <c r="L177" s="95"/>
      <c r="M177" s="95">
        <f>SUM(M172:M176)</f>
        <v>0</v>
      </c>
    </row>
    <row r="178" spans="1:13" ht="12.75">
      <c r="A178" s="103" t="s">
        <v>404</v>
      </c>
      <c r="B178" s="103"/>
      <c r="C178" s="103"/>
      <c r="D178" s="103"/>
      <c r="E178" s="104">
        <f>E169+E177</f>
        <v>28157000</v>
      </c>
      <c r="F178" s="104"/>
      <c r="G178" s="104">
        <f>G169+G177</f>
        <v>14163500</v>
      </c>
      <c r="I178" s="103" t="s">
        <v>404</v>
      </c>
      <c r="J178" s="103"/>
      <c r="K178" s="103"/>
      <c r="L178" s="104"/>
      <c r="M178" s="104">
        <f>M169+M177</f>
        <v>14163500</v>
      </c>
    </row>
    <row r="181" spans="1:11" ht="12.75">
      <c r="A181" s="43" t="s">
        <v>316</v>
      </c>
      <c r="B181" s="12"/>
      <c r="C181" s="12"/>
      <c r="D181" s="12"/>
      <c r="E181" s="12"/>
      <c r="I181" s="43" t="s">
        <v>316</v>
      </c>
      <c r="J181" s="12"/>
      <c r="K181" s="12"/>
    </row>
    <row r="182" spans="1:9" ht="12.75">
      <c r="A182" s="12" t="s">
        <v>406</v>
      </c>
      <c r="I182" s="12" t="s">
        <v>406</v>
      </c>
    </row>
    <row r="183" spans="1:13" ht="22.5">
      <c r="A183" s="10" t="s">
        <v>407</v>
      </c>
      <c r="B183" s="5" t="s">
        <v>410</v>
      </c>
      <c r="C183" s="5" t="s">
        <v>321</v>
      </c>
      <c r="D183" s="24" t="s">
        <v>411</v>
      </c>
      <c r="E183" s="6" t="s">
        <v>325</v>
      </c>
      <c r="F183" s="6" t="s">
        <v>324</v>
      </c>
      <c r="G183" s="6" t="s">
        <v>325</v>
      </c>
      <c r="I183" s="10" t="s">
        <v>407</v>
      </c>
      <c r="J183" s="5" t="s">
        <v>410</v>
      </c>
      <c r="K183" s="24" t="s">
        <v>411</v>
      </c>
      <c r="L183" s="6" t="s">
        <v>324</v>
      </c>
      <c r="M183" s="6" t="s">
        <v>325</v>
      </c>
    </row>
    <row r="184" spans="1:13" ht="12.75">
      <c r="A184" s="10" t="s">
        <v>408</v>
      </c>
      <c r="B184" s="8" t="s">
        <v>1</v>
      </c>
      <c r="C184" s="9">
        <v>1</v>
      </c>
      <c r="D184" s="24">
        <v>1000000</v>
      </c>
      <c r="E184" s="17">
        <f>C184*D184</f>
        <v>1000000</v>
      </c>
      <c r="F184" s="34">
        <v>1</v>
      </c>
      <c r="G184" s="22">
        <f>D184*F184</f>
        <v>1000000</v>
      </c>
      <c r="I184" s="10" t="s">
        <v>408</v>
      </c>
      <c r="J184" s="8" t="s">
        <v>1</v>
      </c>
      <c r="K184" s="24">
        <v>1000000</v>
      </c>
      <c r="L184" s="34">
        <v>1</v>
      </c>
      <c r="M184" s="22">
        <f>K184*L184</f>
        <v>1000000</v>
      </c>
    </row>
    <row r="185" spans="1:13" ht="12.75">
      <c r="A185" s="15" t="s">
        <v>409</v>
      </c>
      <c r="B185" s="8" t="s">
        <v>1</v>
      </c>
      <c r="C185" s="5">
        <v>1</v>
      </c>
      <c r="D185" s="24">
        <v>3000000</v>
      </c>
      <c r="E185" s="17">
        <f>C185*D185</f>
        <v>3000000</v>
      </c>
      <c r="F185" s="5"/>
      <c r="G185" s="5"/>
      <c r="I185" s="15" t="s">
        <v>409</v>
      </c>
      <c r="J185" s="8" t="s">
        <v>1</v>
      </c>
      <c r="K185" s="24">
        <v>3000000</v>
      </c>
      <c r="L185" s="5"/>
      <c r="M185" s="5"/>
    </row>
    <row r="186" spans="1:13" ht="12.75">
      <c r="A186" s="61" t="s">
        <v>412</v>
      </c>
      <c r="B186" s="98" t="s">
        <v>393</v>
      </c>
      <c r="C186" s="5">
        <v>1</v>
      </c>
      <c r="D186" s="24">
        <v>1000000</v>
      </c>
      <c r="E186" s="17">
        <f>C186*D186</f>
        <v>1000000</v>
      </c>
      <c r="F186" s="20"/>
      <c r="G186" s="22"/>
      <c r="I186" s="61" t="s">
        <v>412</v>
      </c>
      <c r="J186" s="98" t="s">
        <v>393</v>
      </c>
      <c r="K186" s="24">
        <v>1000000</v>
      </c>
      <c r="L186" s="20"/>
      <c r="M186" s="22"/>
    </row>
    <row r="187" spans="1:13" ht="12.75">
      <c r="A187" s="65" t="s">
        <v>413</v>
      </c>
      <c r="B187" s="120"/>
      <c r="C187" s="121">
        <f>SUM(C184:C186)</f>
        <v>3</v>
      </c>
      <c r="D187" s="119">
        <f>SUM(D184:D186)</f>
        <v>5000000</v>
      </c>
      <c r="E187" s="109">
        <f>SUM(E184:E186)</f>
        <v>5000000</v>
      </c>
      <c r="F187" s="121">
        <f>SUM(F184:F186)</f>
        <v>1</v>
      </c>
      <c r="G187" s="109">
        <f>SUM(G184:G186)</f>
        <v>1000000</v>
      </c>
      <c r="I187" s="65" t="s">
        <v>413</v>
      </c>
      <c r="J187" s="120"/>
      <c r="K187" s="119">
        <f>SUM(K184:K186)</f>
        <v>5000000</v>
      </c>
      <c r="L187" s="121">
        <f>SUM(L184:L186)</f>
        <v>1</v>
      </c>
      <c r="M187" s="109">
        <f>SUM(M184:M186)</f>
        <v>1000000</v>
      </c>
    </row>
    <row r="188" spans="1:13" ht="12.75">
      <c r="A188" s="150"/>
      <c r="B188" s="151"/>
      <c r="C188" s="152"/>
      <c r="D188" s="153"/>
      <c r="E188" s="154"/>
      <c r="F188" s="152"/>
      <c r="G188" s="154"/>
      <c r="I188" s="150"/>
      <c r="J188" s="151"/>
      <c r="K188" s="153"/>
      <c r="L188" s="152"/>
      <c r="M188" s="154"/>
    </row>
    <row r="193" spans="1:13" ht="12.75">
      <c r="A193" s="150"/>
      <c r="B193" s="151"/>
      <c r="C193" s="152"/>
      <c r="D193" s="153"/>
      <c r="E193" s="154"/>
      <c r="F193" s="152"/>
      <c r="G193" s="154"/>
      <c r="I193" s="150"/>
      <c r="J193" s="151"/>
      <c r="K193" s="153"/>
      <c r="L193" s="152"/>
      <c r="M193" s="154"/>
    </row>
    <row r="194" spans="1:7" ht="12.75">
      <c r="A194" s="150"/>
      <c r="B194" s="151"/>
      <c r="C194" s="152"/>
      <c r="D194" s="153"/>
      <c r="E194" s="154"/>
      <c r="F194" s="152"/>
      <c r="G194" s="154"/>
    </row>
    <row r="195" spans="1:7" ht="12.75">
      <c r="A195" s="150"/>
      <c r="B195" s="151"/>
      <c r="C195" s="152"/>
      <c r="D195" s="153"/>
      <c r="E195" s="154"/>
      <c r="F195" s="152"/>
      <c r="G195" s="154"/>
    </row>
    <row r="196" spans="1:7" ht="12.75">
      <c r="A196" s="150"/>
      <c r="B196" s="151"/>
      <c r="C196" s="152"/>
      <c r="D196" s="153"/>
      <c r="E196" s="154"/>
      <c r="F196" s="152"/>
      <c r="G196" s="154"/>
    </row>
    <row r="197" spans="1:7" ht="12.75">
      <c r="A197" s="150" t="s">
        <v>546</v>
      </c>
      <c r="B197" s="151"/>
      <c r="C197" s="152"/>
      <c r="D197" s="153"/>
      <c r="E197" s="154"/>
      <c r="F197" s="152"/>
      <c r="G197" s="154"/>
    </row>
    <row r="198" spans="1:7" ht="12.75">
      <c r="A198" s="150"/>
      <c r="B198" s="151"/>
      <c r="C198" s="152"/>
      <c r="D198" s="153"/>
      <c r="E198" s="154"/>
      <c r="F198" s="152"/>
      <c r="G198" s="154"/>
    </row>
    <row r="199" spans="1:7" ht="12.75">
      <c r="A199" s="65" t="s">
        <v>487</v>
      </c>
      <c r="B199" s="419" t="s">
        <v>429</v>
      </c>
      <c r="C199" s="419"/>
      <c r="D199" s="419"/>
      <c r="E199" s="154"/>
      <c r="F199" s="198"/>
      <c r="G199" s="154"/>
    </row>
    <row r="200" spans="1:7" ht="12.75">
      <c r="A200" s="201" t="s">
        <v>379</v>
      </c>
      <c r="B200" s="418">
        <v>5130000</v>
      </c>
      <c r="C200" s="418"/>
      <c r="D200" s="418"/>
      <c r="E200" s="154"/>
      <c r="F200" s="199"/>
      <c r="G200" s="154"/>
    </row>
    <row r="201" spans="1:7" ht="12.75">
      <c r="A201" s="10" t="s">
        <v>343</v>
      </c>
      <c r="B201" s="418">
        <v>240000</v>
      </c>
      <c r="C201" s="418"/>
      <c r="D201" s="418"/>
      <c r="E201" s="154"/>
      <c r="F201" s="199"/>
      <c r="G201" s="154"/>
    </row>
    <row r="202" spans="1:7" ht="12.75">
      <c r="A202" s="10" t="s">
        <v>350</v>
      </c>
      <c r="B202" s="418">
        <v>4312000</v>
      </c>
      <c r="C202" s="418"/>
      <c r="D202" s="418"/>
      <c r="E202" s="154"/>
      <c r="F202" s="199"/>
      <c r="G202" s="154"/>
    </row>
    <row r="203" spans="1:7" ht="12.75">
      <c r="A203" s="7" t="s">
        <v>401</v>
      </c>
      <c r="B203" s="418">
        <v>500000</v>
      </c>
      <c r="C203" s="418"/>
      <c r="D203" s="418"/>
      <c r="E203" s="154"/>
      <c r="F203" s="199"/>
      <c r="G203" s="154"/>
    </row>
    <row r="204" spans="1:7" ht="12.75">
      <c r="A204" s="10" t="s">
        <v>360</v>
      </c>
      <c r="B204" s="418">
        <v>4160000</v>
      </c>
      <c r="C204" s="418"/>
      <c r="D204" s="418"/>
      <c r="E204" s="154"/>
      <c r="F204" s="199"/>
      <c r="G204" s="154"/>
    </row>
    <row r="205" spans="1:7" ht="12.75">
      <c r="A205" s="7" t="s">
        <v>364</v>
      </c>
      <c r="B205" s="418">
        <v>8290000</v>
      </c>
      <c r="C205" s="418"/>
      <c r="D205" s="418"/>
      <c r="E205" s="154"/>
      <c r="F205" s="199"/>
      <c r="G205" s="154"/>
    </row>
    <row r="206" spans="1:7" ht="12.75">
      <c r="A206" s="202" t="s">
        <v>488</v>
      </c>
      <c r="B206" s="420">
        <f>SUM(B200:B205)</f>
        <v>22632000</v>
      </c>
      <c r="C206" s="420"/>
      <c r="D206" s="420"/>
      <c r="E206" s="154"/>
      <c r="F206" s="199"/>
      <c r="G206" s="154"/>
    </row>
    <row r="207" spans="1:7" ht="12.75">
      <c r="A207" s="203" t="s">
        <v>489</v>
      </c>
      <c r="B207" s="418">
        <v>1040000</v>
      </c>
      <c r="C207" s="418"/>
      <c r="D207" s="418"/>
      <c r="E207" s="154"/>
      <c r="F207" s="199"/>
      <c r="G207" s="154"/>
    </row>
    <row r="208" spans="1:7" ht="12.75">
      <c r="A208" s="204" t="s">
        <v>490</v>
      </c>
      <c r="B208" s="418">
        <v>300000</v>
      </c>
      <c r="C208" s="418"/>
      <c r="D208" s="418"/>
      <c r="E208" s="154"/>
      <c r="F208" s="199"/>
      <c r="G208" s="154"/>
    </row>
    <row r="209" spans="1:7" ht="12.75">
      <c r="A209" s="203" t="s">
        <v>491</v>
      </c>
      <c r="B209" s="418">
        <v>280000</v>
      </c>
      <c r="C209" s="418"/>
      <c r="D209" s="418"/>
      <c r="E209" s="154"/>
      <c r="F209" s="199"/>
      <c r="G209" s="154"/>
    </row>
    <row r="210" spans="1:7" ht="12.75">
      <c r="A210" s="7" t="s">
        <v>492</v>
      </c>
      <c r="B210" s="418">
        <v>220000</v>
      </c>
      <c r="C210" s="418"/>
      <c r="D210" s="418"/>
      <c r="E210" s="154"/>
      <c r="F210" s="199"/>
      <c r="G210" s="154"/>
    </row>
    <row r="211" spans="1:7" ht="12.75">
      <c r="A211" s="200" t="s">
        <v>384</v>
      </c>
      <c r="B211" s="416">
        <f>SUM(B207:B210)</f>
        <v>1840000</v>
      </c>
      <c r="C211" s="416"/>
      <c r="D211" s="416"/>
      <c r="E211" s="154"/>
      <c r="F211" s="199"/>
      <c r="G211" s="154"/>
    </row>
    <row r="212" spans="1:7" ht="12.75">
      <c r="A212" s="15" t="s">
        <v>542</v>
      </c>
      <c r="B212" s="417">
        <f>B206+B211</f>
        <v>24472000</v>
      </c>
      <c r="C212" s="417"/>
      <c r="D212" s="417"/>
      <c r="E212" s="154"/>
      <c r="F212" s="199"/>
      <c r="G212" s="154"/>
    </row>
    <row r="213" spans="1:7" ht="12.75">
      <c r="A213" s="190"/>
      <c r="C213" s="152"/>
      <c r="D213" s="153"/>
      <c r="E213" s="154"/>
      <c r="F213" s="152"/>
      <c r="G213" s="154"/>
    </row>
    <row r="214" spans="1:7" ht="12.75">
      <c r="A214" s="150"/>
      <c r="B214" s="151"/>
      <c r="C214" s="152"/>
      <c r="D214" s="153"/>
      <c r="E214" s="154"/>
      <c r="F214" s="152"/>
      <c r="G214" s="154"/>
    </row>
    <row r="215" spans="1:7" ht="12.75">
      <c r="A215" s="150"/>
      <c r="B215" s="151"/>
      <c r="C215" s="152"/>
      <c r="D215" s="153"/>
      <c r="E215" s="154"/>
      <c r="F215" s="152"/>
      <c r="G215" s="154"/>
    </row>
    <row r="216" spans="1:7" ht="12.75">
      <c r="A216" s="150"/>
      <c r="B216" s="151"/>
      <c r="C216" s="152"/>
      <c r="D216" s="153"/>
      <c r="E216" s="154"/>
      <c r="F216" s="152"/>
      <c r="G216" s="154"/>
    </row>
    <row r="221" ht="12.75">
      <c r="A221" s="64" t="s">
        <v>437</v>
      </c>
    </row>
    <row r="222" spans="1:5" ht="12.75">
      <c r="A222" s="2" t="s">
        <v>433</v>
      </c>
      <c r="B222" s="5" t="s">
        <v>434</v>
      </c>
      <c r="C222" s="2"/>
      <c r="D222" s="2" t="s">
        <v>411</v>
      </c>
      <c r="E222" s="2" t="s">
        <v>435</v>
      </c>
    </row>
    <row r="223" spans="1:5" ht="12.75">
      <c r="A223" s="49" t="s">
        <v>0</v>
      </c>
      <c r="B223" s="5">
        <f>2+1+1+1+2</f>
        <v>7</v>
      </c>
      <c r="C223" s="2"/>
      <c r="D223" s="18">
        <v>140000</v>
      </c>
      <c r="E223" s="18">
        <f>B223*D223</f>
        <v>980000</v>
      </c>
    </row>
    <row r="224" spans="1:5" ht="12.75">
      <c r="A224" s="49" t="s">
        <v>2</v>
      </c>
      <c r="B224" s="5">
        <v>11</v>
      </c>
      <c r="C224" s="2"/>
      <c r="D224" s="18">
        <v>60000</v>
      </c>
      <c r="E224" s="18">
        <f aca="true" t="shared" si="19" ref="E224:E241">B224*D224</f>
        <v>660000</v>
      </c>
    </row>
    <row r="225" spans="1:5" ht="12.75">
      <c r="A225" s="49" t="s">
        <v>436</v>
      </c>
      <c r="B225" s="5">
        <v>2</v>
      </c>
      <c r="C225" s="2"/>
      <c r="D225" s="18">
        <v>100000</v>
      </c>
      <c r="E225" s="18">
        <f t="shared" si="19"/>
        <v>200000</v>
      </c>
    </row>
    <row r="226" spans="1:5" ht="12.75">
      <c r="A226" s="49" t="s">
        <v>3</v>
      </c>
      <c r="B226" s="5">
        <v>12</v>
      </c>
      <c r="C226" s="2"/>
      <c r="D226" s="18">
        <v>30000</v>
      </c>
      <c r="E226" s="18">
        <f t="shared" si="19"/>
        <v>360000</v>
      </c>
    </row>
    <row r="227" spans="1:5" ht="12.75">
      <c r="A227" s="49" t="s">
        <v>4</v>
      </c>
      <c r="B227" s="5">
        <v>3</v>
      </c>
      <c r="C227" s="2"/>
      <c r="D227" s="18">
        <v>120000</v>
      </c>
      <c r="E227" s="18">
        <f t="shared" si="19"/>
        <v>360000</v>
      </c>
    </row>
    <row r="228" spans="1:5" ht="25.5">
      <c r="A228" s="50" t="s">
        <v>43</v>
      </c>
      <c r="B228" s="5">
        <v>4</v>
      </c>
      <c r="C228" s="2"/>
      <c r="D228" s="18">
        <v>750000</v>
      </c>
      <c r="E228" s="18">
        <f t="shared" si="19"/>
        <v>3000000</v>
      </c>
    </row>
    <row r="229" spans="1:5" ht="12.75">
      <c r="A229" s="49" t="s">
        <v>7</v>
      </c>
      <c r="B229" s="5">
        <v>2</v>
      </c>
      <c r="C229" s="2"/>
      <c r="D229" s="18">
        <v>45000</v>
      </c>
      <c r="E229" s="18">
        <f t="shared" si="19"/>
        <v>90000</v>
      </c>
    </row>
    <row r="230" spans="1:5" ht="12.75">
      <c r="A230" s="49" t="s">
        <v>10</v>
      </c>
      <c r="B230" s="5">
        <v>6</v>
      </c>
      <c r="C230" s="2"/>
      <c r="D230" s="18">
        <v>60000</v>
      </c>
      <c r="E230" s="18">
        <f t="shared" si="19"/>
        <v>360000</v>
      </c>
    </row>
    <row r="231" spans="1:5" ht="12.75">
      <c r="A231" s="49" t="s">
        <v>13</v>
      </c>
      <c r="B231" s="5">
        <v>24</v>
      </c>
      <c r="C231" s="2"/>
      <c r="D231" s="18">
        <v>50000</v>
      </c>
      <c r="E231" s="18">
        <f t="shared" si="19"/>
        <v>1200000</v>
      </c>
    </row>
    <row r="232" spans="1:5" ht="12.75">
      <c r="A232" s="49" t="s">
        <v>14</v>
      </c>
      <c r="B232" s="5">
        <v>22</v>
      </c>
      <c r="C232" s="2"/>
      <c r="D232" s="18">
        <v>80000</v>
      </c>
      <c r="E232" s="18">
        <f t="shared" si="19"/>
        <v>1760000</v>
      </c>
    </row>
    <row r="233" spans="1:5" ht="12.75">
      <c r="A233" s="49" t="s">
        <v>15</v>
      </c>
      <c r="B233" s="5">
        <v>10</v>
      </c>
      <c r="C233" s="2"/>
      <c r="D233" s="18">
        <v>40000</v>
      </c>
      <c r="E233" s="18">
        <f t="shared" si="19"/>
        <v>400000</v>
      </c>
    </row>
    <row r="234" spans="1:5" ht="12.75">
      <c r="A234" s="49" t="s">
        <v>16</v>
      </c>
      <c r="B234" s="5">
        <v>19</v>
      </c>
      <c r="C234" s="2"/>
      <c r="D234" s="18">
        <v>19000</v>
      </c>
      <c r="E234" s="18">
        <f t="shared" si="19"/>
        <v>361000</v>
      </c>
    </row>
    <row r="235" spans="1:5" ht="12.75">
      <c r="A235" s="49" t="s">
        <v>19</v>
      </c>
      <c r="B235" s="5">
        <v>10</v>
      </c>
      <c r="C235" s="2"/>
      <c r="D235" s="18">
        <v>80000</v>
      </c>
      <c r="E235" s="18">
        <f t="shared" si="19"/>
        <v>800000</v>
      </c>
    </row>
    <row r="236" spans="1:5" ht="12.75">
      <c r="A236" s="49" t="s">
        <v>20</v>
      </c>
      <c r="B236" s="5">
        <v>19</v>
      </c>
      <c r="C236" s="2"/>
      <c r="D236" s="18">
        <v>40000</v>
      </c>
      <c r="E236" s="18">
        <f t="shared" si="19"/>
        <v>760000</v>
      </c>
    </row>
    <row r="237" spans="1:5" ht="12.75">
      <c r="A237" s="49" t="s">
        <v>21</v>
      </c>
      <c r="B237" s="5">
        <v>5</v>
      </c>
      <c r="C237" s="2"/>
      <c r="D237" s="18">
        <v>45000</v>
      </c>
      <c r="E237" s="18">
        <f t="shared" si="19"/>
        <v>225000</v>
      </c>
    </row>
    <row r="238" spans="1:5" ht="12.75">
      <c r="A238" s="49" t="s">
        <v>22</v>
      </c>
      <c r="B238" s="5">
        <v>4</v>
      </c>
      <c r="C238" s="2"/>
      <c r="D238" s="18">
        <v>40000</v>
      </c>
      <c r="E238" s="18">
        <f t="shared" si="19"/>
        <v>160000</v>
      </c>
    </row>
    <row r="239" spans="1:5" ht="12.75">
      <c r="A239" s="49" t="s">
        <v>23</v>
      </c>
      <c r="B239" s="5">
        <v>1</v>
      </c>
      <c r="C239" s="2"/>
      <c r="D239" s="18">
        <v>50000</v>
      </c>
      <c r="E239" s="18">
        <f t="shared" si="19"/>
        <v>50000</v>
      </c>
    </row>
    <row r="240" spans="1:5" ht="12.75">
      <c r="A240" s="49" t="s">
        <v>24</v>
      </c>
      <c r="B240" s="5">
        <v>4</v>
      </c>
      <c r="C240" s="5"/>
      <c r="D240" s="18">
        <v>8000</v>
      </c>
      <c r="E240" s="18">
        <f t="shared" si="19"/>
        <v>32000</v>
      </c>
    </row>
    <row r="241" spans="1:5" ht="12.75">
      <c r="A241" s="49" t="s">
        <v>438</v>
      </c>
      <c r="B241" s="5">
        <v>8</v>
      </c>
      <c r="C241" s="5"/>
      <c r="D241" s="22">
        <v>9000</v>
      </c>
      <c r="E241" s="18">
        <f t="shared" si="19"/>
        <v>72000</v>
      </c>
    </row>
    <row r="242" ht="12.75">
      <c r="E242" s="19">
        <f>SUM(E223:E241)</f>
        <v>11830000</v>
      </c>
    </row>
    <row r="243" ht="12.75">
      <c r="E243" s="108"/>
    </row>
    <row r="245" spans="1:3" ht="12.75">
      <c r="A245" s="194" t="s">
        <v>545</v>
      </c>
      <c r="B245" s="195"/>
      <c r="C245" s="195"/>
    </row>
    <row r="246" spans="1:3" ht="12.75">
      <c r="A246" s="192" t="s">
        <v>532</v>
      </c>
      <c r="B246" s="189"/>
      <c r="C246" s="189"/>
    </row>
    <row r="247" spans="1:3" ht="12.75">
      <c r="A247" s="192" t="s">
        <v>533</v>
      </c>
      <c r="B247" s="189"/>
      <c r="C247" s="189"/>
    </row>
    <row r="248" spans="1:3" ht="12.75">
      <c r="A248" s="192" t="s">
        <v>534</v>
      </c>
      <c r="B248" s="189"/>
      <c r="C248" s="189"/>
    </row>
    <row r="249" spans="1:3" ht="12.75">
      <c r="A249" s="192" t="s">
        <v>543</v>
      </c>
      <c r="B249" s="189"/>
      <c r="C249" s="189"/>
    </row>
    <row r="250" spans="1:3" ht="12.75">
      <c r="A250" s="192" t="s">
        <v>544</v>
      </c>
      <c r="B250" s="189"/>
      <c r="C250" s="189"/>
    </row>
  </sheetData>
  <sheetProtection/>
  <mergeCells count="14">
    <mergeCell ref="B207:D207"/>
    <mergeCell ref="B206:D206"/>
    <mergeCell ref="B203:D203"/>
    <mergeCell ref="B204:D204"/>
    <mergeCell ref="B211:D211"/>
    <mergeCell ref="B212:D212"/>
    <mergeCell ref="B210:D210"/>
    <mergeCell ref="B208:D208"/>
    <mergeCell ref="B209:D209"/>
    <mergeCell ref="B199:D199"/>
    <mergeCell ref="B200:D200"/>
    <mergeCell ref="B201:D201"/>
    <mergeCell ref="B202:D202"/>
    <mergeCell ref="B205:D205"/>
  </mergeCells>
  <printOptions/>
  <pageMargins left="0.05" right="0.05" top="0.01" bottom="0.0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7"/>
  <sheetViews>
    <sheetView zoomScalePageLayoutView="0" workbookViewId="0" topLeftCell="A94">
      <selection activeCell="F100" sqref="F100"/>
    </sheetView>
  </sheetViews>
  <sheetFormatPr defaultColWidth="9.140625" defaultRowHeight="12.75"/>
  <cols>
    <col min="1" max="1" width="4.140625" style="0" customWidth="1"/>
    <col min="2" max="2" width="23.421875" style="0" customWidth="1"/>
    <col min="3" max="3" width="16.8515625" style="0" customWidth="1"/>
    <col min="4" max="4" width="15.7109375" style="0" customWidth="1"/>
    <col min="5" max="5" width="14.28125" style="0" customWidth="1"/>
    <col min="6" max="6" width="15.00390625" style="0" customWidth="1"/>
    <col min="7" max="7" width="12.7109375" style="0" customWidth="1"/>
    <col min="8" max="9" width="13.140625" style="0" customWidth="1"/>
    <col min="10" max="10" width="13.00390625" style="0" customWidth="1"/>
  </cols>
  <sheetData>
    <row r="1" spans="1:15" ht="12.75">
      <c r="A1" s="12" t="s">
        <v>414</v>
      </c>
      <c r="B1" s="12"/>
      <c r="C1" s="12"/>
      <c r="D1" s="12"/>
      <c r="E1" s="12"/>
      <c r="F1" s="12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3"/>
      <c r="B2" s="3"/>
      <c r="C2" s="12" t="s">
        <v>516</v>
      </c>
      <c r="D2" s="12" t="s">
        <v>515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5" t="s">
        <v>415</v>
      </c>
      <c r="B3" s="5" t="s">
        <v>416</v>
      </c>
      <c r="C3" s="13" t="s">
        <v>417</v>
      </c>
      <c r="D3" s="16" t="s">
        <v>417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5">
        <v>1</v>
      </c>
      <c r="B4" s="5" t="s">
        <v>319</v>
      </c>
      <c r="C4" s="164"/>
      <c r="D4" s="16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5"/>
      <c r="B5" s="5" t="s">
        <v>432</v>
      </c>
      <c r="C5" s="164">
        <v>84850</v>
      </c>
      <c r="D5" s="16">
        <v>94605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2.75">
      <c r="A6" s="5"/>
      <c r="B6" s="5" t="s">
        <v>419</v>
      </c>
      <c r="C6" s="164">
        <v>608800</v>
      </c>
      <c r="D6" s="16">
        <v>319200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2.75">
      <c r="A7" s="5"/>
      <c r="B7" s="5" t="s">
        <v>420</v>
      </c>
      <c r="C7" s="164">
        <v>421000</v>
      </c>
      <c r="D7" s="16">
        <v>421000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2.75">
      <c r="A8" s="5"/>
      <c r="B8" s="5" t="s">
        <v>421</v>
      </c>
      <c r="C8" s="164">
        <v>1591660</v>
      </c>
      <c r="D8" s="16">
        <v>1171660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2.75">
      <c r="A9" s="5"/>
      <c r="B9" s="5" t="s">
        <v>422</v>
      </c>
      <c r="C9" s="164">
        <v>2400000</v>
      </c>
      <c r="D9" s="16">
        <v>2400000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2.75">
      <c r="A10" s="5"/>
      <c r="B10" s="15" t="s">
        <v>344</v>
      </c>
      <c r="C10" s="165">
        <f>SUM(C5:C9)</f>
        <v>5106310</v>
      </c>
      <c r="D10" s="161">
        <v>4406465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2.75">
      <c r="A11" s="5">
        <v>2</v>
      </c>
      <c r="B11" s="5" t="s">
        <v>356</v>
      </c>
      <c r="C11" s="164"/>
      <c r="D11" s="16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2.75">
      <c r="A12" s="5"/>
      <c r="B12" s="5" t="s">
        <v>432</v>
      </c>
      <c r="C12" s="164">
        <v>90900</v>
      </c>
      <c r="D12" s="16">
        <v>165450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2.75">
      <c r="A13" s="5"/>
      <c r="B13" s="5" t="s">
        <v>419</v>
      </c>
      <c r="C13" s="164">
        <v>689600</v>
      </c>
      <c r="D13" s="16">
        <v>312500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2.75">
      <c r="A14" s="5"/>
      <c r="B14" s="5" t="s">
        <v>420</v>
      </c>
      <c r="C14" s="164">
        <v>238000</v>
      </c>
      <c r="D14" s="16">
        <v>238000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2.75">
      <c r="A15" s="5"/>
      <c r="B15" s="5" t="s">
        <v>421</v>
      </c>
      <c r="C15" s="164">
        <v>645452</v>
      </c>
      <c r="D15" s="16">
        <v>645452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2.75">
      <c r="A16" s="5"/>
      <c r="B16" s="5" t="s">
        <v>422</v>
      </c>
      <c r="C16" s="164">
        <v>1000000</v>
      </c>
      <c r="D16" s="16">
        <v>2000000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2.75">
      <c r="A17" s="5"/>
      <c r="B17" s="15" t="s">
        <v>423</v>
      </c>
      <c r="C17" s="165">
        <f>SUM(C12:C16)</f>
        <v>2663952</v>
      </c>
      <c r="D17" s="161">
        <v>3361402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2.75">
      <c r="A18" s="5">
        <v>3</v>
      </c>
      <c r="B18" s="5" t="s">
        <v>355</v>
      </c>
      <c r="C18" s="164"/>
      <c r="D18" s="16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2.75">
      <c r="A19" s="5"/>
      <c r="B19" s="5" t="s">
        <v>432</v>
      </c>
      <c r="C19" s="164">
        <v>30300</v>
      </c>
      <c r="D19" s="16">
        <v>55150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2.75">
      <c r="A20" s="5"/>
      <c r="B20" s="5" t="s">
        <v>419</v>
      </c>
      <c r="C20" s="164">
        <v>761000</v>
      </c>
      <c r="D20" s="16">
        <v>322500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2.75">
      <c r="A21" s="5"/>
      <c r="B21" s="5" t="s">
        <v>420</v>
      </c>
      <c r="C21" s="164">
        <v>178500</v>
      </c>
      <c r="D21" s="16">
        <v>178500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2.75">
      <c r="A22" s="5"/>
      <c r="B22" s="5" t="s">
        <v>421</v>
      </c>
      <c r="C22" s="164">
        <v>2059112</v>
      </c>
      <c r="D22" s="16">
        <v>1595112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2.75">
      <c r="A23" s="5"/>
      <c r="B23" s="5" t="s">
        <v>422</v>
      </c>
      <c r="C23" s="164">
        <v>1800000</v>
      </c>
      <c r="D23" s="16">
        <v>3600000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2.75">
      <c r="A24" s="5"/>
      <c r="B24" s="15" t="s">
        <v>424</v>
      </c>
      <c r="C24" s="165">
        <f>SUM(C19:C23)</f>
        <v>4828912</v>
      </c>
      <c r="D24" s="161">
        <v>5751262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2.75">
      <c r="A25" s="5">
        <v>4</v>
      </c>
      <c r="B25" s="5" t="s">
        <v>426</v>
      </c>
      <c r="C25" s="164"/>
      <c r="D25" s="16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2.75">
      <c r="A26" s="5"/>
      <c r="B26" s="5" t="s">
        <v>419</v>
      </c>
      <c r="C26" s="164">
        <v>670200</v>
      </c>
      <c r="D26" s="16">
        <v>454600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2.75">
      <c r="A27" s="5"/>
      <c r="B27" s="5" t="s">
        <v>420</v>
      </c>
      <c r="C27" s="164">
        <v>105000</v>
      </c>
      <c r="D27" s="16">
        <v>105000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2.75">
      <c r="A28" s="5"/>
      <c r="B28" s="5" t="s">
        <v>421</v>
      </c>
      <c r="C28" s="164">
        <v>106600</v>
      </c>
      <c r="D28" s="16">
        <v>106600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12.75">
      <c r="A29" s="5"/>
      <c r="B29" s="5" t="s">
        <v>422</v>
      </c>
      <c r="C29" s="164">
        <v>1600000</v>
      </c>
      <c r="D29" s="16">
        <v>3200000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2.75">
      <c r="A30" s="5"/>
      <c r="B30" s="15" t="s">
        <v>425</v>
      </c>
      <c r="C30" s="166">
        <f>SUM(C26:C29)</f>
        <v>2481800</v>
      </c>
      <c r="D30" s="161">
        <v>3866200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>
      <c r="A31" s="5">
        <v>5</v>
      </c>
      <c r="B31" s="5" t="s">
        <v>350</v>
      </c>
      <c r="C31" s="167"/>
      <c r="D31" s="16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>
      <c r="A32" s="5"/>
      <c r="B32" s="5" t="s">
        <v>419</v>
      </c>
      <c r="C32" s="164">
        <v>1066000</v>
      </c>
      <c r="D32" s="16">
        <v>678000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2.75">
      <c r="A33" s="5"/>
      <c r="B33" s="5" t="s">
        <v>420</v>
      </c>
      <c r="C33" s="164">
        <v>546500</v>
      </c>
      <c r="D33" s="16">
        <v>546500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2.75">
      <c r="A34" s="5"/>
      <c r="B34" s="5" t="s">
        <v>421</v>
      </c>
      <c r="C34" s="164">
        <v>2938105</v>
      </c>
      <c r="D34" s="16">
        <v>2283105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2.75">
      <c r="A35" s="5"/>
      <c r="B35" s="5" t="s">
        <v>422</v>
      </c>
      <c r="C35" s="164">
        <v>1200000</v>
      </c>
      <c r="D35" s="16">
        <v>2400000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>
      <c r="A36" s="5"/>
      <c r="B36" s="15" t="s">
        <v>351</v>
      </c>
      <c r="C36" s="165">
        <f>SUM(C32:C35)</f>
        <v>5750605</v>
      </c>
      <c r="D36" s="161">
        <v>5907605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>
      <c r="A37" s="3"/>
      <c r="B37" s="15" t="s">
        <v>431</v>
      </c>
      <c r="C37" s="168">
        <f>C36+C30+C24+C17+C10</f>
        <v>20831579</v>
      </c>
      <c r="D37" s="161">
        <v>23292934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>
      <c r="A38" s="3"/>
      <c r="B38" s="12" t="s">
        <v>427</v>
      </c>
      <c r="C38" s="3"/>
      <c r="D38" s="16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>
      <c r="A39" s="3"/>
      <c r="B39" s="5" t="s">
        <v>428</v>
      </c>
      <c r="C39" s="13" t="s">
        <v>429</v>
      </c>
      <c r="D39" s="16" t="s">
        <v>429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>
      <c r="A40" s="3"/>
      <c r="B40" s="6" t="s">
        <v>418</v>
      </c>
      <c r="C40" s="169">
        <f>C19+C12+C5</f>
        <v>206050</v>
      </c>
      <c r="D40" s="16">
        <v>315205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>
      <c r="A41" s="3"/>
      <c r="B41" s="5" t="s">
        <v>419</v>
      </c>
      <c r="C41" s="169">
        <f>C32+C26+C20+C13+C6</f>
        <v>3795600</v>
      </c>
      <c r="D41" s="16">
        <v>2086800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>
      <c r="A42" s="3"/>
      <c r="B42" s="5" t="s">
        <v>420</v>
      </c>
      <c r="C42" s="169">
        <f>C33+C27+C21+C14+C7</f>
        <v>1489000</v>
      </c>
      <c r="D42" s="16">
        <v>1489000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>
      <c r="A43" s="3"/>
      <c r="B43" s="5" t="s">
        <v>421</v>
      </c>
      <c r="C43" s="169">
        <f>C34+C28+C22+C15+C8</f>
        <v>7340929</v>
      </c>
      <c r="D43" s="16">
        <v>5801929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>
      <c r="A44" s="3"/>
      <c r="B44" s="5" t="s">
        <v>422</v>
      </c>
      <c r="C44" s="169">
        <f>C35+C29+C23+C16+C9</f>
        <v>8000000</v>
      </c>
      <c r="D44" s="16">
        <v>13600000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>
      <c r="A45" s="3"/>
      <c r="B45" s="15" t="s">
        <v>430</v>
      </c>
      <c r="C45" s="170">
        <f>SUM(C40:C44)</f>
        <v>20831579</v>
      </c>
      <c r="D45" s="161">
        <v>23292934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>
      <c r="A47" s="3"/>
      <c r="B47" s="163" t="s">
        <v>514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>
      <c r="A60" s="3"/>
      <c r="B60" s="12" t="s">
        <v>494</v>
      </c>
      <c r="C60" s="12"/>
      <c r="D60" s="12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>
      <c r="A61" s="3"/>
      <c r="B61" s="12" t="s">
        <v>496</v>
      </c>
      <c r="C61" s="12"/>
      <c r="D61" s="12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>
      <c r="A62" s="3"/>
      <c r="B62" s="12"/>
      <c r="C62" s="12"/>
      <c r="D62" s="12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>
      <c r="A64" s="100"/>
      <c r="B64" s="110" t="s">
        <v>498</v>
      </c>
      <c r="C64" s="100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>
      <c r="A65" s="3"/>
      <c r="B65" s="5" t="s">
        <v>495</v>
      </c>
      <c r="C65" s="5" t="s">
        <v>435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>
      <c r="A66" s="3"/>
      <c r="B66" s="421" t="s">
        <v>497</v>
      </c>
      <c r="C66" s="423">
        <v>814200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>
      <c r="A67" s="3"/>
      <c r="B67" s="422"/>
      <c r="C67" s="424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>
      <c r="A68" s="3"/>
      <c r="B68" s="15" t="s">
        <v>430</v>
      </c>
      <c r="C68" s="160">
        <f>SUM(C66)</f>
        <v>814200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>
      <c r="A71" s="3"/>
      <c r="B71" s="12" t="s">
        <v>499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>
      <c r="A72" s="3"/>
      <c r="B72" s="5" t="s">
        <v>500</v>
      </c>
      <c r="C72" s="5" t="s">
        <v>435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33.75">
      <c r="A73" s="3"/>
      <c r="B73" s="6" t="s">
        <v>502</v>
      </c>
      <c r="C73" s="16">
        <v>637200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22.5">
      <c r="A74" s="3"/>
      <c r="B74" s="6" t="s">
        <v>501</v>
      </c>
      <c r="C74" s="16">
        <v>177000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>
      <c r="A75" s="3"/>
      <c r="B75" s="15" t="s">
        <v>430</v>
      </c>
      <c r="C75" s="161">
        <f>SUM(C73:C74)</f>
        <v>814200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>
      <c r="A78" s="3"/>
      <c r="B78" s="162" t="s">
        <v>513</v>
      </c>
      <c r="C78" s="162"/>
      <c r="D78" s="162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>
      <c r="A80" s="12" t="s">
        <v>414</v>
      </c>
      <c r="B80" s="12"/>
      <c r="C80" s="12"/>
      <c r="D80" s="12"/>
      <c r="E80" s="12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22.5">
      <c r="A82" s="5" t="s">
        <v>415</v>
      </c>
      <c r="B82" s="5" t="s">
        <v>416</v>
      </c>
      <c r="C82" s="5" t="s">
        <v>417</v>
      </c>
      <c r="D82" s="6" t="s">
        <v>523</v>
      </c>
      <c r="E82" s="5" t="s">
        <v>524</v>
      </c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>
      <c r="A83" s="5">
        <v>1</v>
      </c>
      <c r="B83" s="186" t="s">
        <v>529</v>
      </c>
      <c r="C83" s="16">
        <v>4406465</v>
      </c>
      <c r="D83" s="185">
        <f aca="true" t="shared" si="0" ref="D83:D88">C83-E83</f>
        <v>4010065</v>
      </c>
      <c r="E83" s="16">
        <f>3896400-3500000</f>
        <v>396400</v>
      </c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>
      <c r="A84" s="5">
        <v>2</v>
      </c>
      <c r="B84" s="186" t="s">
        <v>525</v>
      </c>
      <c r="C84" s="16">
        <v>3361402</v>
      </c>
      <c r="D84" s="185">
        <f t="shared" si="0"/>
        <v>3361402</v>
      </c>
      <c r="E84" s="16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>
      <c r="A85" s="5">
        <v>3</v>
      </c>
      <c r="B85" s="186" t="s">
        <v>526</v>
      </c>
      <c r="C85" s="16">
        <v>5751262</v>
      </c>
      <c r="D85" s="185">
        <f t="shared" si="0"/>
        <v>4251262</v>
      </c>
      <c r="E85" s="16">
        <v>1500000</v>
      </c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>
      <c r="A86" s="5">
        <v>4</v>
      </c>
      <c r="B86" s="186" t="s">
        <v>527</v>
      </c>
      <c r="C86" s="16">
        <v>3866200</v>
      </c>
      <c r="D86" s="185">
        <f t="shared" si="0"/>
        <v>3866200</v>
      </c>
      <c r="E86" s="16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>
      <c r="A87" s="5">
        <v>5</v>
      </c>
      <c r="B87" s="186" t="s">
        <v>528</v>
      </c>
      <c r="C87" s="16">
        <v>5907605</v>
      </c>
      <c r="D87" s="185">
        <f t="shared" si="0"/>
        <v>5907605</v>
      </c>
      <c r="E87" s="16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>
      <c r="A88" s="3"/>
      <c r="B88" s="187" t="s">
        <v>431</v>
      </c>
      <c r="C88" s="188">
        <v>23292934</v>
      </c>
      <c r="D88" s="188">
        <f t="shared" si="0"/>
        <v>21396534</v>
      </c>
      <c r="E88" s="188">
        <f>SUM(E83:E87)</f>
        <v>1896400</v>
      </c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>
      <c r="A89" s="3"/>
      <c r="B89" s="189" t="s">
        <v>530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>
      <c r="A90" s="3"/>
      <c r="B90" s="189" t="s">
        <v>531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2.75">
      <c r="A93" s="3"/>
      <c r="B93" s="3" t="s">
        <v>517</v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2.75">
      <c r="A94" s="3"/>
      <c r="B94" s="3" t="s">
        <v>518</v>
      </c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1:15" ht="12.75">
      <c r="A95" s="3"/>
      <c r="B95" s="3" t="s">
        <v>519</v>
      </c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1:15" ht="12.75">
      <c r="A96" s="3"/>
      <c r="B96" s="3" t="s">
        <v>520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1:15" ht="12.75">
      <c r="A97" s="3"/>
      <c r="B97" s="3" t="s">
        <v>521</v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1:15" ht="12.75">
      <c r="A98" s="3"/>
      <c r="B98" s="3" t="s">
        <v>522</v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1:15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1:15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1:15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1:15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ht="12.75">
      <c r="A103" s="195" t="s">
        <v>793</v>
      </c>
      <c r="B103" s="195"/>
      <c r="C103" s="195"/>
      <c r="D103" s="195"/>
      <c r="E103" s="195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ht="12.75">
      <c r="A104" s="3"/>
      <c r="B104" s="189" t="s">
        <v>803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ht="33.75">
      <c r="A105" s="325" t="s">
        <v>317</v>
      </c>
      <c r="B105" s="325" t="s">
        <v>794</v>
      </c>
      <c r="C105" s="325" t="s">
        <v>795</v>
      </c>
      <c r="D105" s="326" t="s">
        <v>796</v>
      </c>
      <c r="E105" s="325" t="s">
        <v>797</v>
      </c>
      <c r="F105" s="325" t="s">
        <v>350</v>
      </c>
      <c r="G105" s="326" t="s">
        <v>798</v>
      </c>
      <c r="H105" s="326" t="s">
        <v>799</v>
      </c>
      <c r="I105" s="326" t="s">
        <v>809</v>
      </c>
      <c r="J105" s="325" t="s">
        <v>800</v>
      </c>
      <c r="K105" s="3"/>
      <c r="L105" s="3"/>
      <c r="M105" s="3"/>
      <c r="N105" s="3"/>
      <c r="O105" s="3"/>
    </row>
    <row r="106" spans="1:15" ht="12.75">
      <c r="A106" s="325">
        <v>1</v>
      </c>
      <c r="B106" s="325" t="s">
        <v>806</v>
      </c>
      <c r="C106" s="327">
        <f>299160.75*1.2</f>
        <v>358992.89999999997</v>
      </c>
      <c r="D106" s="327">
        <f>350166.1*1.2+353783.98-60000</f>
        <v>713983.2999999999</v>
      </c>
      <c r="E106" s="327">
        <f>130059.6*1.2</f>
        <v>156071.52</v>
      </c>
      <c r="F106" s="327">
        <f>158857*1.2</f>
        <v>190628.4</v>
      </c>
      <c r="G106" s="327"/>
      <c r="H106" s="327"/>
      <c r="I106" s="327"/>
      <c r="J106" s="327">
        <f>SUM(C106:H106)</f>
        <v>1419676.1199999999</v>
      </c>
      <c r="K106" s="3"/>
      <c r="L106" s="3"/>
      <c r="M106" s="3"/>
      <c r="N106" s="3"/>
      <c r="O106" s="3"/>
    </row>
    <row r="107" spans="1:15" ht="12.75">
      <c r="A107" s="325">
        <v>2</v>
      </c>
      <c r="B107" s="200" t="s">
        <v>805</v>
      </c>
      <c r="C107" s="327">
        <f>240223*1.2</f>
        <v>288267.6</v>
      </c>
      <c r="D107" s="327"/>
      <c r="E107" s="327"/>
      <c r="F107" s="327">
        <f>87383*1.2</f>
        <v>104859.59999999999</v>
      </c>
      <c r="G107" s="327"/>
      <c r="H107" s="327">
        <f>379260.55*1.2</f>
        <v>455112.66</v>
      </c>
      <c r="I107" s="327"/>
      <c r="J107" s="327">
        <f>SUM(C107:H107)</f>
        <v>848239.8599999999</v>
      </c>
      <c r="K107" s="3"/>
      <c r="L107" s="3"/>
      <c r="M107" s="3"/>
      <c r="N107" s="3"/>
      <c r="O107" s="3"/>
    </row>
    <row r="108" spans="1:15" ht="22.5">
      <c r="A108" s="325">
        <v>3</v>
      </c>
      <c r="B108" s="328" t="s">
        <v>801</v>
      </c>
      <c r="C108" s="327">
        <f>345851.6*1.2</f>
        <v>415021.92</v>
      </c>
      <c r="D108" s="327"/>
      <c r="E108" s="327"/>
      <c r="F108" s="327"/>
      <c r="G108" s="327"/>
      <c r="H108" s="327">
        <f>(123296.43+24158.6+53280.65+465370.15+118680+196978.25)*1.2</f>
        <v>1178116.896</v>
      </c>
      <c r="I108" s="327"/>
      <c r="J108" s="327">
        <f>SUM(C108:H108)</f>
        <v>1593138.8159999999</v>
      </c>
      <c r="K108" s="3"/>
      <c r="L108" s="3"/>
      <c r="M108" s="3"/>
      <c r="N108" s="3"/>
      <c r="O108" s="3"/>
    </row>
    <row r="109" spans="1:15" ht="12.75">
      <c r="A109" s="325">
        <v>4</v>
      </c>
      <c r="B109" s="200" t="s">
        <v>802</v>
      </c>
      <c r="C109" s="327"/>
      <c r="D109" s="327"/>
      <c r="E109" s="327"/>
      <c r="F109" s="327"/>
      <c r="G109" s="327">
        <f>104121*1.2</f>
        <v>124945.2</v>
      </c>
      <c r="H109" s="327"/>
      <c r="I109" s="327"/>
      <c r="J109" s="327">
        <f>SUM(C109:H109)</f>
        <v>124945.2</v>
      </c>
      <c r="K109" s="3"/>
      <c r="L109" s="3"/>
      <c r="M109" s="3"/>
      <c r="N109" s="3"/>
      <c r="O109" s="3"/>
    </row>
    <row r="110" spans="1:15" ht="33.75">
      <c r="A110" s="325">
        <v>5</v>
      </c>
      <c r="B110" s="328" t="s">
        <v>807</v>
      </c>
      <c r="C110" s="327">
        <v>989000</v>
      </c>
      <c r="D110" s="327"/>
      <c r="E110" s="327"/>
      <c r="F110" s="327"/>
      <c r="G110" s="327"/>
      <c r="H110" s="327"/>
      <c r="I110" s="327"/>
      <c r="J110" s="327">
        <f>SUM(C110:I110)</f>
        <v>989000</v>
      </c>
      <c r="K110" s="3"/>
      <c r="L110" s="3"/>
      <c r="M110" s="3"/>
      <c r="N110" s="3"/>
      <c r="O110" s="3"/>
    </row>
    <row r="111" spans="1:15" ht="33.75">
      <c r="A111" s="325">
        <v>6</v>
      </c>
      <c r="B111" s="328" t="s">
        <v>808</v>
      </c>
      <c r="C111" s="327"/>
      <c r="D111" s="327"/>
      <c r="E111" s="327"/>
      <c r="F111" s="327"/>
      <c r="G111" s="327"/>
      <c r="H111" s="327"/>
      <c r="I111" s="327">
        <v>1025000</v>
      </c>
      <c r="J111" s="327">
        <f>SUM(C111:I111)</f>
        <v>1025000</v>
      </c>
      <c r="K111" s="3"/>
      <c r="L111" s="3"/>
      <c r="M111" s="3"/>
      <c r="N111" s="3"/>
      <c r="O111" s="3"/>
    </row>
    <row r="112" spans="1:15" ht="12.75">
      <c r="A112" s="325">
        <v>7</v>
      </c>
      <c r="B112" s="200" t="s">
        <v>430</v>
      </c>
      <c r="C112" s="327">
        <f>SUM(C106:C111)</f>
        <v>2051282.42</v>
      </c>
      <c r="D112" s="327">
        <f aca="true" t="shared" si="1" ref="D112:I112">SUM(D106:D111)</f>
        <v>713983.2999999999</v>
      </c>
      <c r="E112" s="327">
        <f t="shared" si="1"/>
        <v>156071.52</v>
      </c>
      <c r="F112" s="327">
        <f t="shared" si="1"/>
        <v>295488</v>
      </c>
      <c r="G112" s="327">
        <f t="shared" si="1"/>
        <v>124945.2</v>
      </c>
      <c r="H112" s="327">
        <f t="shared" si="1"/>
        <v>1633229.5559999999</v>
      </c>
      <c r="I112" s="327">
        <f t="shared" si="1"/>
        <v>1025000</v>
      </c>
      <c r="J112" s="327">
        <f>SUM(J106:J111)</f>
        <v>5999999.995999999</v>
      </c>
      <c r="K112" s="3"/>
      <c r="L112" s="3"/>
      <c r="M112" s="3"/>
      <c r="N112" s="3"/>
      <c r="O112" s="3"/>
    </row>
    <row r="113" spans="1:10" ht="12.75">
      <c r="A113" s="197"/>
      <c r="B113" s="197"/>
      <c r="C113" s="197"/>
      <c r="D113" s="197"/>
      <c r="E113" s="197"/>
      <c r="F113" s="323"/>
      <c r="G113" s="197"/>
      <c r="H113" s="197"/>
      <c r="I113" s="197"/>
      <c r="J113" s="324"/>
    </row>
    <row r="114" spans="2:4" ht="12.75">
      <c r="B114" s="329" t="s">
        <v>804</v>
      </c>
      <c r="D114" s="108"/>
    </row>
    <row r="115" spans="2:4" ht="12.75">
      <c r="B115" s="189" t="s">
        <v>810</v>
      </c>
      <c r="C115" s="189"/>
      <c r="D115" s="189"/>
    </row>
    <row r="116" ht="12.75">
      <c r="J116" s="108"/>
    </row>
    <row r="117" ht="12.75">
      <c r="D117" s="108"/>
    </row>
  </sheetData>
  <sheetProtection/>
  <mergeCells count="2">
    <mergeCell ref="B66:B67"/>
    <mergeCell ref="C66:C67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64"/>
  <sheetViews>
    <sheetView zoomScalePageLayoutView="0" workbookViewId="0" topLeftCell="D244">
      <selection activeCell="J267" sqref="J267"/>
    </sheetView>
  </sheetViews>
  <sheetFormatPr defaultColWidth="9.140625" defaultRowHeight="12.75"/>
  <cols>
    <col min="1" max="1" width="43.28125" style="0" customWidth="1"/>
    <col min="2" max="2" width="7.8515625" style="0" customWidth="1"/>
    <col min="3" max="3" width="9.00390625" style="0" customWidth="1"/>
    <col min="4" max="4" width="10.7109375" style="0" customWidth="1"/>
    <col min="5" max="5" width="16.00390625" style="0" customWidth="1"/>
    <col min="6" max="6" width="14.140625" style="0" customWidth="1"/>
    <col min="7" max="7" width="47.421875" style="0" customWidth="1"/>
    <col min="10" max="10" width="15.421875" style="0" customWidth="1"/>
    <col min="11" max="11" width="14.7109375" style="0" customWidth="1"/>
    <col min="14" max="14" width="0.42578125" style="0" customWidth="1"/>
    <col min="15" max="17" width="9.140625" style="0" hidden="1" customWidth="1"/>
    <col min="18" max="18" width="38.57421875" style="0" customWidth="1"/>
    <col min="21" max="21" width="16.140625" style="0" customWidth="1"/>
    <col min="22" max="22" width="16.7109375" style="0" customWidth="1"/>
  </cols>
  <sheetData>
    <row r="1" spans="1:23" ht="56.25" customHeight="1">
      <c r="A1" s="425" t="s">
        <v>547</v>
      </c>
      <c r="B1" s="425"/>
      <c r="C1" s="425"/>
      <c r="D1" s="425"/>
      <c r="E1" s="425"/>
      <c r="F1" s="425"/>
      <c r="G1" s="426" t="s">
        <v>547</v>
      </c>
      <c r="H1" s="426"/>
      <c r="I1" s="426"/>
      <c r="J1" s="426"/>
      <c r="K1" s="426"/>
      <c r="L1" s="330"/>
      <c r="M1" s="330"/>
      <c r="R1" s="425" t="s">
        <v>547</v>
      </c>
      <c r="S1" s="425"/>
      <c r="T1" s="425"/>
      <c r="U1" s="425"/>
      <c r="V1" s="425"/>
      <c r="W1" s="425"/>
    </row>
    <row r="2" spans="1:23" ht="12.75">
      <c r="A2" s="189" t="s">
        <v>548</v>
      </c>
      <c r="B2" s="189"/>
      <c r="C2" s="189"/>
      <c r="D2" s="189"/>
      <c r="E2" s="189"/>
      <c r="F2" s="189"/>
      <c r="G2" s="342" t="s">
        <v>548</v>
      </c>
      <c r="H2" s="342"/>
      <c r="I2" s="342"/>
      <c r="J2" s="342"/>
      <c r="K2" s="342"/>
      <c r="L2" s="189"/>
      <c r="R2" s="189" t="s">
        <v>548</v>
      </c>
      <c r="S2" s="189"/>
      <c r="T2" s="189"/>
      <c r="U2" s="189"/>
      <c r="V2" s="189"/>
      <c r="W2" s="189"/>
    </row>
    <row r="3" spans="1:22" ht="12.75">
      <c r="A3" s="43" t="s">
        <v>549</v>
      </c>
      <c r="B3" s="12"/>
      <c r="C3" s="12"/>
      <c r="D3" s="12"/>
      <c r="E3" s="12"/>
      <c r="G3" s="343" t="s">
        <v>549</v>
      </c>
      <c r="H3" s="344"/>
      <c r="I3" s="344"/>
      <c r="J3" s="344"/>
      <c r="K3" s="344"/>
      <c r="R3" s="43" t="s">
        <v>549</v>
      </c>
      <c r="S3" s="12"/>
      <c r="T3" s="12"/>
      <c r="U3" s="12"/>
      <c r="V3" s="12"/>
    </row>
    <row r="4" spans="1:23" ht="12.75" customHeight="1">
      <c r="A4" s="14" t="s">
        <v>318</v>
      </c>
      <c r="B4" s="187" t="s">
        <v>320</v>
      </c>
      <c r="C4" s="210" t="s">
        <v>324</v>
      </c>
      <c r="D4" s="209" t="s">
        <v>322</v>
      </c>
      <c r="E4" s="210" t="s">
        <v>325</v>
      </c>
      <c r="F4" s="189" t="s">
        <v>776</v>
      </c>
      <c r="G4" s="345" t="s">
        <v>318</v>
      </c>
      <c r="H4" s="346" t="s">
        <v>320</v>
      </c>
      <c r="I4" s="347" t="s">
        <v>324</v>
      </c>
      <c r="J4" s="348" t="s">
        <v>322</v>
      </c>
      <c r="K4" s="347" t="s">
        <v>325</v>
      </c>
      <c r="L4" s="189"/>
      <c r="R4" s="14" t="s">
        <v>318</v>
      </c>
      <c r="S4" s="187" t="s">
        <v>320</v>
      </c>
      <c r="T4" s="210" t="s">
        <v>324</v>
      </c>
      <c r="U4" s="209" t="s">
        <v>322</v>
      </c>
      <c r="V4" s="210" t="s">
        <v>325</v>
      </c>
      <c r="W4" s="189" t="s">
        <v>776</v>
      </c>
    </row>
    <row r="5" spans="1:23" ht="12.75" customHeight="1">
      <c r="A5" s="14" t="s">
        <v>379</v>
      </c>
      <c r="B5" s="186"/>
      <c r="C5" s="186"/>
      <c r="D5" s="211"/>
      <c r="E5" s="205"/>
      <c r="F5" s="189"/>
      <c r="G5" s="345" t="s">
        <v>379</v>
      </c>
      <c r="H5" s="349"/>
      <c r="I5" s="349"/>
      <c r="J5" s="381"/>
      <c r="K5" s="382"/>
      <c r="L5" s="189"/>
      <c r="R5" s="14" t="s">
        <v>379</v>
      </c>
      <c r="S5" s="186"/>
      <c r="T5" s="186"/>
      <c r="U5" s="211"/>
      <c r="V5" s="205"/>
      <c r="W5" s="189"/>
    </row>
    <row r="6" spans="1:23" ht="12.75" customHeight="1">
      <c r="A6" s="219" t="s">
        <v>550</v>
      </c>
      <c r="B6" s="212" t="s">
        <v>1</v>
      </c>
      <c r="C6" s="213">
        <v>1</v>
      </c>
      <c r="D6" s="214">
        <v>3500000</v>
      </c>
      <c r="E6" s="215">
        <f>C6*D6</f>
        <v>3500000</v>
      </c>
      <c r="F6" s="189"/>
      <c r="G6" s="350" t="s">
        <v>550</v>
      </c>
      <c r="H6" s="351" t="s">
        <v>1</v>
      </c>
      <c r="I6" s="351">
        <v>1</v>
      </c>
      <c r="J6" s="214">
        <v>3500000</v>
      </c>
      <c r="K6" s="215">
        <f aca="true" t="shared" si="0" ref="K6:K27">I6*J6</f>
        <v>3500000</v>
      </c>
      <c r="L6" s="189"/>
      <c r="R6" s="219" t="s">
        <v>550</v>
      </c>
      <c r="S6" s="212" t="s">
        <v>1</v>
      </c>
      <c r="T6" s="213">
        <v>1</v>
      </c>
      <c r="U6" s="214">
        <v>3500000</v>
      </c>
      <c r="V6" s="215">
        <f>T6*U6</f>
        <v>3500000</v>
      </c>
      <c r="W6" s="189"/>
    </row>
    <row r="7" spans="1:23" ht="12.75" customHeight="1">
      <c r="A7" s="219" t="s">
        <v>2</v>
      </c>
      <c r="B7" s="212" t="s">
        <v>1</v>
      </c>
      <c r="C7" s="213">
        <v>11</v>
      </c>
      <c r="D7" s="214">
        <v>60000</v>
      </c>
      <c r="E7" s="215">
        <f aca="true" t="shared" si="1" ref="E7:E55">C7*D7</f>
        <v>660000</v>
      </c>
      <c r="F7" s="189"/>
      <c r="G7" s="350" t="s">
        <v>2</v>
      </c>
      <c r="H7" s="351" t="s">
        <v>1</v>
      </c>
      <c r="I7" s="351">
        <v>11</v>
      </c>
      <c r="J7" s="214">
        <v>60000</v>
      </c>
      <c r="K7" s="215">
        <f t="shared" si="0"/>
        <v>660000</v>
      </c>
      <c r="L7" s="189"/>
      <c r="R7" s="219" t="s">
        <v>2</v>
      </c>
      <c r="S7" s="212" t="s">
        <v>1</v>
      </c>
      <c r="T7" s="213">
        <v>11</v>
      </c>
      <c r="U7" s="214">
        <v>60000</v>
      </c>
      <c r="V7" s="215">
        <f aca="true" t="shared" si="2" ref="V7:V56">T7*U7</f>
        <v>660000</v>
      </c>
      <c r="W7" s="189"/>
    </row>
    <row r="8" spans="1:23" ht="12.75" customHeight="1">
      <c r="A8" s="219" t="s">
        <v>3</v>
      </c>
      <c r="B8" s="212" t="s">
        <v>1</v>
      </c>
      <c r="C8" s="213">
        <v>10</v>
      </c>
      <c r="D8" s="216">
        <v>30000</v>
      </c>
      <c r="E8" s="215">
        <f t="shared" si="1"/>
        <v>300000</v>
      </c>
      <c r="F8" s="189"/>
      <c r="G8" s="350" t="s">
        <v>3</v>
      </c>
      <c r="H8" s="351" t="s">
        <v>1</v>
      </c>
      <c r="I8" s="351">
        <v>10</v>
      </c>
      <c r="J8" s="216">
        <v>30000</v>
      </c>
      <c r="K8" s="215">
        <f t="shared" si="0"/>
        <v>300000</v>
      </c>
      <c r="L8" s="189"/>
      <c r="R8" s="219" t="s">
        <v>3</v>
      </c>
      <c r="S8" s="212" t="s">
        <v>1</v>
      </c>
      <c r="T8" s="213">
        <v>10</v>
      </c>
      <c r="U8" s="216">
        <v>30000</v>
      </c>
      <c r="V8" s="215">
        <f t="shared" si="2"/>
        <v>300000</v>
      </c>
      <c r="W8" s="189"/>
    </row>
    <row r="9" spans="1:23" ht="12.75" customHeight="1">
      <c r="A9" s="219" t="s">
        <v>4</v>
      </c>
      <c r="B9" s="212" t="s">
        <v>1</v>
      </c>
      <c r="C9" s="213">
        <v>1</v>
      </c>
      <c r="D9" s="214">
        <v>120000</v>
      </c>
      <c r="E9" s="215">
        <f t="shared" si="1"/>
        <v>120000</v>
      </c>
      <c r="F9" s="189"/>
      <c r="G9" s="350" t="s">
        <v>4</v>
      </c>
      <c r="H9" s="351" t="s">
        <v>1</v>
      </c>
      <c r="I9" s="351">
        <v>1</v>
      </c>
      <c r="J9" s="214">
        <v>120000</v>
      </c>
      <c r="K9" s="215">
        <f t="shared" si="0"/>
        <v>120000</v>
      </c>
      <c r="L9" s="189"/>
      <c r="R9" s="219" t="s">
        <v>4</v>
      </c>
      <c r="S9" s="212" t="s">
        <v>1</v>
      </c>
      <c r="T9" s="213">
        <v>1</v>
      </c>
      <c r="U9" s="214">
        <v>120000</v>
      </c>
      <c r="V9" s="215">
        <f t="shared" si="2"/>
        <v>120000</v>
      </c>
      <c r="W9" s="189"/>
    </row>
    <row r="10" spans="1:23" ht="12.75" customHeight="1">
      <c r="A10" s="228" t="s">
        <v>43</v>
      </c>
      <c r="B10" s="212" t="s">
        <v>1</v>
      </c>
      <c r="C10" s="213">
        <v>1</v>
      </c>
      <c r="D10" s="214">
        <v>450000</v>
      </c>
      <c r="E10" s="215">
        <f t="shared" si="1"/>
        <v>450000</v>
      </c>
      <c r="F10" s="189"/>
      <c r="G10" s="352" t="s">
        <v>43</v>
      </c>
      <c r="H10" s="351" t="s">
        <v>1</v>
      </c>
      <c r="I10" s="351">
        <v>1</v>
      </c>
      <c r="J10" s="214">
        <v>450000</v>
      </c>
      <c r="K10" s="215">
        <f t="shared" si="0"/>
        <v>450000</v>
      </c>
      <c r="L10" s="189"/>
      <c r="R10" s="228" t="s">
        <v>43</v>
      </c>
      <c r="S10" s="212" t="s">
        <v>1</v>
      </c>
      <c r="T10" s="213">
        <v>1</v>
      </c>
      <c r="U10" s="214">
        <v>450000</v>
      </c>
      <c r="V10" s="215">
        <f t="shared" si="2"/>
        <v>450000</v>
      </c>
      <c r="W10" s="189"/>
    </row>
    <row r="11" spans="1:23" ht="12.75" customHeight="1">
      <c r="A11" s="228" t="s">
        <v>551</v>
      </c>
      <c r="B11" s="212" t="s">
        <v>1</v>
      </c>
      <c r="C11" s="213">
        <v>1</v>
      </c>
      <c r="D11" s="214">
        <v>15000</v>
      </c>
      <c r="E11" s="215">
        <f t="shared" si="1"/>
        <v>15000</v>
      </c>
      <c r="F11" s="189"/>
      <c r="G11" s="352" t="s">
        <v>551</v>
      </c>
      <c r="H11" s="351" t="s">
        <v>1</v>
      </c>
      <c r="I11" s="351">
        <v>1</v>
      </c>
      <c r="J11" s="214">
        <v>15000</v>
      </c>
      <c r="K11" s="215">
        <f t="shared" si="0"/>
        <v>15000</v>
      </c>
      <c r="L11" s="189"/>
      <c r="R11" s="228" t="s">
        <v>551</v>
      </c>
      <c r="S11" s="212" t="s">
        <v>1</v>
      </c>
      <c r="T11" s="213">
        <v>1</v>
      </c>
      <c r="U11" s="214">
        <v>15000</v>
      </c>
      <c r="V11" s="215">
        <f t="shared" si="2"/>
        <v>15000</v>
      </c>
      <c r="W11" s="189"/>
    </row>
    <row r="12" spans="1:23" ht="12.75" customHeight="1">
      <c r="A12" s="290" t="s">
        <v>552</v>
      </c>
      <c r="B12" s="291" t="s">
        <v>1</v>
      </c>
      <c r="C12" s="292">
        <v>5</v>
      </c>
      <c r="D12" s="293">
        <v>2000</v>
      </c>
      <c r="E12" s="294">
        <f t="shared" si="1"/>
        <v>10000</v>
      </c>
      <c r="F12" s="189"/>
      <c r="G12" s="350" t="s">
        <v>7</v>
      </c>
      <c r="H12" s="351" t="s">
        <v>1</v>
      </c>
      <c r="I12" s="351">
        <v>1</v>
      </c>
      <c r="J12" s="214">
        <v>17000</v>
      </c>
      <c r="K12" s="215">
        <f t="shared" si="0"/>
        <v>17000</v>
      </c>
      <c r="L12" s="189"/>
      <c r="R12" s="290" t="s">
        <v>552</v>
      </c>
      <c r="S12" s="291" t="s">
        <v>1</v>
      </c>
      <c r="T12" s="292">
        <v>5</v>
      </c>
      <c r="U12" s="293">
        <v>2000</v>
      </c>
      <c r="V12" s="294">
        <f t="shared" si="2"/>
        <v>10000</v>
      </c>
      <c r="W12" s="189"/>
    </row>
    <row r="13" spans="1:23" ht="12.75" customHeight="1">
      <c r="A13" s="219" t="s">
        <v>7</v>
      </c>
      <c r="B13" s="212" t="s">
        <v>1</v>
      </c>
      <c r="C13" s="213">
        <v>1</v>
      </c>
      <c r="D13" s="214">
        <v>17000</v>
      </c>
      <c r="E13" s="215">
        <f t="shared" si="1"/>
        <v>17000</v>
      </c>
      <c r="F13" s="189"/>
      <c r="G13" s="350" t="s">
        <v>10</v>
      </c>
      <c r="H13" s="351" t="s">
        <v>1</v>
      </c>
      <c r="I13" s="351">
        <v>1</v>
      </c>
      <c r="J13" s="216">
        <v>60000</v>
      </c>
      <c r="K13" s="215">
        <f t="shared" si="0"/>
        <v>60000</v>
      </c>
      <c r="L13" s="189"/>
      <c r="R13" s="219" t="s">
        <v>7</v>
      </c>
      <c r="S13" s="212" t="s">
        <v>1</v>
      </c>
      <c r="T13" s="213">
        <v>1</v>
      </c>
      <c r="U13" s="214">
        <v>17000</v>
      </c>
      <c r="V13" s="215">
        <f t="shared" si="2"/>
        <v>17000</v>
      </c>
      <c r="W13" s="189"/>
    </row>
    <row r="14" spans="1:23" ht="12.75" customHeight="1">
      <c r="A14" s="295" t="s">
        <v>553</v>
      </c>
      <c r="B14" s="291" t="s">
        <v>1</v>
      </c>
      <c r="C14" s="292">
        <v>19</v>
      </c>
      <c r="D14" s="293">
        <v>9000</v>
      </c>
      <c r="E14" s="294">
        <f t="shared" si="1"/>
        <v>171000</v>
      </c>
      <c r="F14" s="189"/>
      <c r="G14" s="350" t="s">
        <v>13</v>
      </c>
      <c r="H14" s="351" t="s">
        <v>1</v>
      </c>
      <c r="I14" s="351">
        <v>15</v>
      </c>
      <c r="J14" s="214">
        <v>50000</v>
      </c>
      <c r="K14" s="215">
        <f t="shared" si="0"/>
        <v>750000</v>
      </c>
      <c r="L14" s="189"/>
      <c r="R14" s="295" t="s">
        <v>553</v>
      </c>
      <c r="S14" s="291" t="s">
        <v>1</v>
      </c>
      <c r="T14" s="292">
        <v>19</v>
      </c>
      <c r="U14" s="293">
        <v>9000</v>
      </c>
      <c r="V14" s="294">
        <f t="shared" si="2"/>
        <v>171000</v>
      </c>
      <c r="W14" s="189"/>
    </row>
    <row r="15" spans="1:23" ht="12.75" customHeight="1">
      <c r="A15" s="295" t="s">
        <v>554</v>
      </c>
      <c r="B15" s="291" t="s">
        <v>1</v>
      </c>
      <c r="C15" s="292">
        <v>19</v>
      </c>
      <c r="D15" s="293">
        <v>5000</v>
      </c>
      <c r="E15" s="294">
        <f t="shared" si="1"/>
        <v>95000</v>
      </c>
      <c r="F15" s="189"/>
      <c r="G15" s="350" t="s">
        <v>14</v>
      </c>
      <c r="H15" s="351" t="s">
        <v>1</v>
      </c>
      <c r="I15" s="351">
        <v>15</v>
      </c>
      <c r="J15" s="214">
        <v>80000</v>
      </c>
      <c r="K15" s="215">
        <f t="shared" si="0"/>
        <v>1200000</v>
      </c>
      <c r="L15" s="189"/>
      <c r="R15" s="295" t="s">
        <v>554</v>
      </c>
      <c r="S15" s="291" t="s">
        <v>1</v>
      </c>
      <c r="T15" s="292">
        <v>19</v>
      </c>
      <c r="U15" s="293">
        <v>5000</v>
      </c>
      <c r="V15" s="294">
        <f t="shared" si="2"/>
        <v>95000</v>
      </c>
      <c r="W15" s="189"/>
    </row>
    <row r="16" spans="1:23" ht="12.75" customHeight="1">
      <c r="A16" s="219" t="s">
        <v>10</v>
      </c>
      <c r="B16" s="212" t="s">
        <v>1</v>
      </c>
      <c r="C16" s="213">
        <v>1</v>
      </c>
      <c r="D16" s="216">
        <v>60000</v>
      </c>
      <c r="E16" s="215">
        <f t="shared" si="1"/>
        <v>60000</v>
      </c>
      <c r="F16" s="189"/>
      <c r="G16" s="350" t="s">
        <v>15</v>
      </c>
      <c r="H16" s="351" t="s">
        <v>1</v>
      </c>
      <c r="I16" s="351">
        <v>10</v>
      </c>
      <c r="J16" s="216">
        <v>40000</v>
      </c>
      <c r="K16" s="215">
        <f t="shared" si="0"/>
        <v>400000</v>
      </c>
      <c r="L16" s="189"/>
      <c r="R16" s="219" t="s">
        <v>10</v>
      </c>
      <c r="S16" s="212" t="s">
        <v>1</v>
      </c>
      <c r="T16" s="213">
        <v>1</v>
      </c>
      <c r="U16" s="216">
        <v>60000</v>
      </c>
      <c r="V16" s="215">
        <f t="shared" si="2"/>
        <v>60000</v>
      </c>
      <c r="W16" s="189"/>
    </row>
    <row r="17" spans="1:23" ht="12.75" customHeight="1">
      <c r="A17" s="219" t="s">
        <v>13</v>
      </c>
      <c r="B17" s="212" t="s">
        <v>1</v>
      </c>
      <c r="C17" s="213">
        <v>15</v>
      </c>
      <c r="D17" s="214">
        <v>50000</v>
      </c>
      <c r="E17" s="215">
        <f t="shared" si="1"/>
        <v>750000</v>
      </c>
      <c r="F17" s="189"/>
      <c r="G17" s="350" t="s">
        <v>16</v>
      </c>
      <c r="H17" s="351" t="s">
        <v>1</v>
      </c>
      <c r="I17" s="351">
        <v>19</v>
      </c>
      <c r="J17" s="216">
        <v>12000</v>
      </c>
      <c r="K17" s="215">
        <f t="shared" si="0"/>
        <v>228000</v>
      </c>
      <c r="L17" s="189"/>
      <c r="R17" s="219" t="s">
        <v>13</v>
      </c>
      <c r="S17" s="212" t="s">
        <v>1</v>
      </c>
      <c r="T17" s="213">
        <v>15</v>
      </c>
      <c r="U17" s="214">
        <v>50000</v>
      </c>
      <c r="V17" s="215">
        <f t="shared" si="2"/>
        <v>750000</v>
      </c>
      <c r="W17" s="189"/>
    </row>
    <row r="18" spans="1:23" ht="12.75" customHeight="1">
      <c r="A18" s="219" t="s">
        <v>14</v>
      </c>
      <c r="B18" s="212" t="s">
        <v>1</v>
      </c>
      <c r="C18" s="213">
        <v>15</v>
      </c>
      <c r="D18" s="214">
        <v>80000</v>
      </c>
      <c r="E18" s="215">
        <f t="shared" si="1"/>
        <v>1200000</v>
      </c>
      <c r="F18" s="189"/>
      <c r="G18" s="350" t="s">
        <v>20</v>
      </c>
      <c r="H18" s="351" t="s">
        <v>1</v>
      </c>
      <c r="I18" s="351">
        <v>9</v>
      </c>
      <c r="J18" s="216">
        <v>40000</v>
      </c>
      <c r="K18" s="215">
        <f t="shared" si="0"/>
        <v>360000</v>
      </c>
      <c r="L18" s="189"/>
      <c r="R18" s="219" t="s">
        <v>14</v>
      </c>
      <c r="S18" s="212" t="s">
        <v>1</v>
      </c>
      <c r="T18" s="213">
        <v>15</v>
      </c>
      <c r="U18" s="214">
        <v>80000</v>
      </c>
      <c r="V18" s="215">
        <f t="shared" si="2"/>
        <v>1200000</v>
      </c>
      <c r="W18" s="189"/>
    </row>
    <row r="19" spans="1:23" ht="12.75" customHeight="1">
      <c r="A19" s="219" t="s">
        <v>15</v>
      </c>
      <c r="B19" s="212" t="s">
        <v>1</v>
      </c>
      <c r="C19" s="213">
        <v>10</v>
      </c>
      <c r="D19" s="216">
        <v>40000</v>
      </c>
      <c r="E19" s="215">
        <f t="shared" si="1"/>
        <v>400000</v>
      </c>
      <c r="F19" s="189"/>
      <c r="G19" s="350" t="s">
        <v>21</v>
      </c>
      <c r="H19" s="351" t="s">
        <v>1</v>
      </c>
      <c r="I19" s="351">
        <v>4</v>
      </c>
      <c r="J19" s="216">
        <v>45000</v>
      </c>
      <c r="K19" s="215">
        <f t="shared" si="0"/>
        <v>180000</v>
      </c>
      <c r="L19" s="189"/>
      <c r="R19" s="219" t="s">
        <v>15</v>
      </c>
      <c r="S19" s="212" t="s">
        <v>1</v>
      </c>
      <c r="T19" s="213">
        <v>10</v>
      </c>
      <c r="U19" s="216">
        <v>40000</v>
      </c>
      <c r="V19" s="215">
        <f t="shared" si="2"/>
        <v>400000</v>
      </c>
      <c r="W19" s="189"/>
    </row>
    <row r="20" spans="1:23" ht="12.75" customHeight="1">
      <c r="A20" s="219" t="s">
        <v>16</v>
      </c>
      <c r="B20" s="212" t="s">
        <v>1</v>
      </c>
      <c r="C20" s="213">
        <v>19</v>
      </c>
      <c r="D20" s="216">
        <v>12000</v>
      </c>
      <c r="E20" s="215">
        <f t="shared" si="1"/>
        <v>228000</v>
      </c>
      <c r="F20" s="189"/>
      <c r="G20" s="350" t="s">
        <v>22</v>
      </c>
      <c r="H20" s="351" t="s">
        <v>1</v>
      </c>
      <c r="I20" s="351">
        <v>4</v>
      </c>
      <c r="J20" s="216">
        <v>15000</v>
      </c>
      <c r="K20" s="215">
        <f t="shared" si="0"/>
        <v>60000</v>
      </c>
      <c r="L20" s="189"/>
      <c r="R20" s="219" t="s">
        <v>16</v>
      </c>
      <c r="S20" s="212" t="s">
        <v>1</v>
      </c>
      <c r="T20" s="213">
        <v>19</v>
      </c>
      <c r="U20" s="216">
        <v>12000</v>
      </c>
      <c r="V20" s="215">
        <f t="shared" si="2"/>
        <v>228000</v>
      </c>
      <c r="W20" s="189"/>
    </row>
    <row r="21" spans="1:23" ht="12.75" customHeight="1">
      <c r="A21" s="295" t="s">
        <v>555</v>
      </c>
      <c r="B21" s="291" t="s">
        <v>1</v>
      </c>
      <c r="C21" s="292">
        <v>20</v>
      </c>
      <c r="D21" s="296">
        <v>6000</v>
      </c>
      <c r="E21" s="294">
        <f t="shared" si="1"/>
        <v>120000</v>
      </c>
      <c r="F21" s="189"/>
      <c r="G21" s="350" t="s">
        <v>23</v>
      </c>
      <c r="H21" s="351" t="s">
        <v>1</v>
      </c>
      <c r="I21" s="351">
        <v>1</v>
      </c>
      <c r="J21" s="216">
        <v>17000</v>
      </c>
      <c r="K21" s="215">
        <f t="shared" si="0"/>
        <v>17000</v>
      </c>
      <c r="L21" s="189"/>
      <c r="R21" s="295" t="s">
        <v>555</v>
      </c>
      <c r="S21" s="291" t="s">
        <v>1</v>
      </c>
      <c r="T21" s="292">
        <v>20</v>
      </c>
      <c r="U21" s="296">
        <v>6000</v>
      </c>
      <c r="V21" s="294">
        <f t="shared" si="2"/>
        <v>120000</v>
      </c>
      <c r="W21" s="189"/>
    </row>
    <row r="22" spans="1:23" ht="12.75" customHeight="1">
      <c r="A22" s="295" t="s">
        <v>556</v>
      </c>
      <c r="B22" s="291" t="s">
        <v>1</v>
      </c>
      <c r="C22" s="292">
        <v>20</v>
      </c>
      <c r="D22" s="296">
        <v>2000</v>
      </c>
      <c r="E22" s="294">
        <f t="shared" si="1"/>
        <v>40000</v>
      </c>
      <c r="F22" s="189"/>
      <c r="G22" s="350" t="s">
        <v>703</v>
      </c>
      <c r="H22" s="351" t="s">
        <v>1</v>
      </c>
      <c r="I22" s="351">
        <v>2</v>
      </c>
      <c r="J22" s="216">
        <v>15000</v>
      </c>
      <c r="K22" s="215">
        <f t="shared" si="0"/>
        <v>30000</v>
      </c>
      <c r="L22" s="189"/>
      <c r="R22" s="295" t="s">
        <v>556</v>
      </c>
      <c r="S22" s="291" t="s">
        <v>1</v>
      </c>
      <c r="T22" s="292">
        <v>20</v>
      </c>
      <c r="U22" s="296">
        <v>2000</v>
      </c>
      <c r="V22" s="294">
        <f t="shared" si="2"/>
        <v>40000</v>
      </c>
      <c r="W22" s="189"/>
    </row>
    <row r="23" spans="1:23" ht="12.75" customHeight="1">
      <c r="A23" s="219" t="s">
        <v>19</v>
      </c>
      <c r="B23" s="212" t="s">
        <v>1</v>
      </c>
      <c r="C23" s="213">
        <v>1</v>
      </c>
      <c r="D23" s="216">
        <v>80000</v>
      </c>
      <c r="E23" s="215">
        <f t="shared" si="1"/>
        <v>80000</v>
      </c>
      <c r="F23" s="189"/>
      <c r="G23" s="350" t="s">
        <v>568</v>
      </c>
      <c r="H23" s="351" t="s">
        <v>1</v>
      </c>
      <c r="I23" s="351">
        <v>1</v>
      </c>
      <c r="J23" s="216">
        <v>20000</v>
      </c>
      <c r="K23" s="215">
        <f t="shared" si="0"/>
        <v>20000</v>
      </c>
      <c r="L23" s="189"/>
      <c r="R23" s="219" t="s">
        <v>19</v>
      </c>
      <c r="S23" s="212" t="s">
        <v>1</v>
      </c>
      <c r="T23" s="213">
        <v>1</v>
      </c>
      <c r="U23" s="216">
        <v>80000</v>
      </c>
      <c r="V23" s="215">
        <f t="shared" si="2"/>
        <v>80000</v>
      </c>
      <c r="W23" s="189"/>
    </row>
    <row r="24" spans="1:23" ht="12.75" customHeight="1">
      <c r="A24" s="219" t="s">
        <v>20</v>
      </c>
      <c r="B24" s="212" t="s">
        <v>1</v>
      </c>
      <c r="C24" s="213">
        <v>9</v>
      </c>
      <c r="D24" s="216">
        <v>40000</v>
      </c>
      <c r="E24" s="215">
        <f t="shared" si="1"/>
        <v>360000</v>
      </c>
      <c r="F24" s="189"/>
      <c r="G24" s="350" t="s">
        <v>574</v>
      </c>
      <c r="H24" s="351" t="s">
        <v>1</v>
      </c>
      <c r="I24" s="351">
        <v>1</v>
      </c>
      <c r="J24" s="216">
        <v>100000</v>
      </c>
      <c r="K24" s="215">
        <f t="shared" si="0"/>
        <v>100000</v>
      </c>
      <c r="L24" s="189"/>
      <c r="R24" s="219" t="s">
        <v>20</v>
      </c>
      <c r="S24" s="212" t="s">
        <v>1</v>
      </c>
      <c r="T24" s="213">
        <v>9</v>
      </c>
      <c r="U24" s="216">
        <v>40000</v>
      </c>
      <c r="V24" s="215">
        <f t="shared" si="2"/>
        <v>360000</v>
      </c>
      <c r="W24" s="189"/>
    </row>
    <row r="25" spans="1:23" ht="12.75" customHeight="1">
      <c r="A25" s="219" t="s">
        <v>21</v>
      </c>
      <c r="B25" s="212" t="s">
        <v>1</v>
      </c>
      <c r="C25" s="213">
        <v>4</v>
      </c>
      <c r="D25" s="216">
        <v>45000</v>
      </c>
      <c r="E25" s="215">
        <f t="shared" si="1"/>
        <v>180000</v>
      </c>
      <c r="F25" s="189"/>
      <c r="G25" s="350" t="s">
        <v>607</v>
      </c>
      <c r="H25" s="351" t="s">
        <v>1</v>
      </c>
      <c r="I25" s="351">
        <v>8</v>
      </c>
      <c r="J25" s="216">
        <v>30000</v>
      </c>
      <c r="K25" s="215">
        <f t="shared" si="0"/>
        <v>240000</v>
      </c>
      <c r="L25" s="189"/>
      <c r="R25" s="219" t="s">
        <v>21</v>
      </c>
      <c r="S25" s="212" t="s">
        <v>1</v>
      </c>
      <c r="T25" s="213">
        <v>4</v>
      </c>
      <c r="U25" s="216">
        <v>45000</v>
      </c>
      <c r="V25" s="215">
        <f t="shared" si="2"/>
        <v>180000</v>
      </c>
      <c r="W25" s="189"/>
    </row>
    <row r="26" spans="1:23" ht="12.75" customHeight="1">
      <c r="A26" s="219" t="s">
        <v>22</v>
      </c>
      <c r="B26" s="212" t="s">
        <v>1</v>
      </c>
      <c r="C26" s="213">
        <v>4</v>
      </c>
      <c r="D26" s="216">
        <v>15000</v>
      </c>
      <c r="E26" s="215">
        <f t="shared" si="1"/>
        <v>60000</v>
      </c>
      <c r="F26" s="189"/>
      <c r="G26" s="350" t="s">
        <v>608</v>
      </c>
      <c r="H26" s="351" t="s">
        <v>1</v>
      </c>
      <c r="I26" s="351">
        <v>4</v>
      </c>
      <c r="J26" s="216">
        <v>10000</v>
      </c>
      <c r="K26" s="215">
        <f t="shared" si="0"/>
        <v>40000</v>
      </c>
      <c r="L26" s="189"/>
      <c r="R26" s="219" t="s">
        <v>22</v>
      </c>
      <c r="S26" s="212" t="s">
        <v>1</v>
      </c>
      <c r="T26" s="213">
        <v>4</v>
      </c>
      <c r="U26" s="216">
        <v>15000</v>
      </c>
      <c r="V26" s="215">
        <f t="shared" si="2"/>
        <v>60000</v>
      </c>
      <c r="W26" s="189"/>
    </row>
    <row r="27" spans="1:23" ht="12.75" customHeight="1">
      <c r="A27" s="219" t="s">
        <v>23</v>
      </c>
      <c r="B27" s="212" t="s">
        <v>1</v>
      </c>
      <c r="C27" s="213">
        <v>1</v>
      </c>
      <c r="D27" s="216">
        <v>17000</v>
      </c>
      <c r="E27" s="215">
        <f t="shared" si="1"/>
        <v>17000</v>
      </c>
      <c r="F27" s="189"/>
      <c r="G27" s="350" t="s">
        <v>611</v>
      </c>
      <c r="H27" s="351" t="s">
        <v>1</v>
      </c>
      <c r="I27" s="351">
        <v>1</v>
      </c>
      <c r="J27" s="216">
        <v>18000</v>
      </c>
      <c r="K27" s="215">
        <f t="shared" si="0"/>
        <v>18000</v>
      </c>
      <c r="L27" s="189"/>
      <c r="R27" s="219" t="s">
        <v>23</v>
      </c>
      <c r="S27" s="212" t="s">
        <v>1</v>
      </c>
      <c r="T27" s="213">
        <v>1</v>
      </c>
      <c r="U27" s="216">
        <v>17000</v>
      </c>
      <c r="V27" s="215">
        <f t="shared" si="2"/>
        <v>17000</v>
      </c>
      <c r="W27" s="189"/>
    </row>
    <row r="28" spans="1:23" ht="12.75" customHeight="1">
      <c r="A28" s="295" t="s">
        <v>24</v>
      </c>
      <c r="B28" s="291" t="s">
        <v>1</v>
      </c>
      <c r="C28" s="292">
        <v>4</v>
      </c>
      <c r="D28" s="296">
        <v>8000</v>
      </c>
      <c r="E28" s="294">
        <f t="shared" si="1"/>
        <v>32000</v>
      </c>
      <c r="F28" s="189"/>
      <c r="G28" s="350" t="s">
        <v>613</v>
      </c>
      <c r="H28" s="351" t="s">
        <v>1</v>
      </c>
      <c r="I28" s="351">
        <v>19</v>
      </c>
      <c r="J28" s="216"/>
      <c r="K28" s="215"/>
      <c r="L28" s="189"/>
      <c r="R28" s="295" t="s">
        <v>24</v>
      </c>
      <c r="S28" s="291" t="s">
        <v>1</v>
      </c>
      <c r="T28" s="292">
        <v>4</v>
      </c>
      <c r="U28" s="296">
        <v>8000</v>
      </c>
      <c r="V28" s="294">
        <f t="shared" si="2"/>
        <v>32000</v>
      </c>
      <c r="W28" s="189"/>
    </row>
    <row r="29" spans="1:23" ht="12.75" customHeight="1">
      <c r="A29" s="295" t="s">
        <v>557</v>
      </c>
      <c r="B29" s="291" t="s">
        <v>1</v>
      </c>
      <c r="C29" s="292">
        <v>4</v>
      </c>
      <c r="D29" s="296">
        <v>6000</v>
      </c>
      <c r="E29" s="294">
        <f t="shared" si="1"/>
        <v>24000</v>
      </c>
      <c r="F29" s="189"/>
      <c r="G29" s="350" t="s">
        <v>614</v>
      </c>
      <c r="H29" s="351" t="s">
        <v>1</v>
      </c>
      <c r="I29" s="351"/>
      <c r="J29" s="216"/>
      <c r="K29" s="215"/>
      <c r="L29" s="189"/>
      <c r="R29" s="295" t="s">
        <v>557</v>
      </c>
      <c r="S29" s="291" t="s">
        <v>1</v>
      </c>
      <c r="T29" s="292">
        <v>4</v>
      </c>
      <c r="U29" s="296">
        <v>6000</v>
      </c>
      <c r="V29" s="294">
        <f t="shared" si="2"/>
        <v>24000</v>
      </c>
      <c r="W29" s="189"/>
    </row>
    <row r="30" spans="1:23" ht="12.75" customHeight="1">
      <c r="A30" s="295" t="s">
        <v>558</v>
      </c>
      <c r="B30" s="291" t="s">
        <v>1</v>
      </c>
      <c r="C30" s="292">
        <v>3</v>
      </c>
      <c r="D30" s="296">
        <v>12000</v>
      </c>
      <c r="E30" s="294">
        <f t="shared" si="1"/>
        <v>36000</v>
      </c>
      <c r="F30" s="189"/>
      <c r="L30" s="189"/>
      <c r="R30" s="295" t="s">
        <v>558</v>
      </c>
      <c r="S30" s="291" t="s">
        <v>1</v>
      </c>
      <c r="T30" s="292">
        <v>3</v>
      </c>
      <c r="U30" s="296">
        <v>12000</v>
      </c>
      <c r="V30" s="294">
        <f t="shared" si="2"/>
        <v>36000</v>
      </c>
      <c r="W30" s="189"/>
    </row>
    <row r="31" spans="1:23" ht="12.75" customHeight="1">
      <c r="A31" s="295" t="s">
        <v>559</v>
      </c>
      <c r="B31" s="291" t="s">
        <v>1</v>
      </c>
      <c r="C31" s="292">
        <v>25</v>
      </c>
      <c r="D31" s="296">
        <v>2500</v>
      </c>
      <c r="E31" s="294">
        <f t="shared" si="1"/>
        <v>62500</v>
      </c>
      <c r="F31" s="189"/>
      <c r="G31" s="384" t="s">
        <v>486</v>
      </c>
      <c r="H31" s="385" t="s">
        <v>1</v>
      </c>
      <c r="I31" s="386"/>
      <c r="J31" s="387"/>
      <c r="K31" s="388">
        <f>SUM(K6:K29)</f>
        <v>8765000</v>
      </c>
      <c r="L31" s="189"/>
      <c r="R31" s="295" t="s">
        <v>559</v>
      </c>
      <c r="S31" s="291" t="s">
        <v>1</v>
      </c>
      <c r="T31" s="292">
        <v>25</v>
      </c>
      <c r="U31" s="296">
        <v>2500</v>
      </c>
      <c r="V31" s="294">
        <f t="shared" si="2"/>
        <v>62500</v>
      </c>
      <c r="W31" s="189"/>
    </row>
    <row r="32" spans="1:23" ht="12.75" customHeight="1">
      <c r="A32" s="295" t="s">
        <v>560</v>
      </c>
      <c r="B32" s="291" t="s">
        <v>1</v>
      </c>
      <c r="C32" s="292">
        <v>10</v>
      </c>
      <c r="D32" s="296">
        <v>1200</v>
      </c>
      <c r="E32" s="294">
        <f t="shared" si="1"/>
        <v>12000</v>
      </c>
      <c r="F32" s="189"/>
      <c r="G32" s="353" t="s">
        <v>576</v>
      </c>
      <c r="H32" s="354" t="s">
        <v>1</v>
      </c>
      <c r="I32" s="347" t="s">
        <v>324</v>
      </c>
      <c r="J32" s="209" t="s">
        <v>322</v>
      </c>
      <c r="K32" s="383" t="s">
        <v>325</v>
      </c>
      <c r="L32" s="189"/>
      <c r="R32" s="295" t="s">
        <v>560</v>
      </c>
      <c r="S32" s="291" t="s">
        <v>1</v>
      </c>
      <c r="T32" s="292">
        <v>10</v>
      </c>
      <c r="U32" s="296">
        <v>1200</v>
      </c>
      <c r="V32" s="294">
        <f t="shared" si="2"/>
        <v>12000</v>
      </c>
      <c r="W32" s="189"/>
    </row>
    <row r="33" spans="1:23" ht="12.75" customHeight="1">
      <c r="A33" s="295" t="s">
        <v>561</v>
      </c>
      <c r="B33" s="291" t="s">
        <v>1</v>
      </c>
      <c r="C33" s="292">
        <v>10</v>
      </c>
      <c r="D33" s="296">
        <v>1150</v>
      </c>
      <c r="E33" s="294">
        <f t="shared" si="1"/>
        <v>11500</v>
      </c>
      <c r="F33" s="189"/>
      <c r="G33" s="355" t="s">
        <v>580</v>
      </c>
      <c r="H33" s="351" t="s">
        <v>1</v>
      </c>
      <c r="I33" s="356"/>
      <c r="J33" s="208"/>
      <c r="K33" s="218">
        <f>I33*J33</f>
        <v>0</v>
      </c>
      <c r="L33" s="189"/>
      <c r="R33" s="295" t="s">
        <v>561</v>
      </c>
      <c r="S33" s="291" t="s">
        <v>1</v>
      </c>
      <c r="T33" s="292">
        <v>10</v>
      </c>
      <c r="U33" s="296">
        <v>1150</v>
      </c>
      <c r="V33" s="294">
        <f t="shared" si="2"/>
        <v>11500</v>
      </c>
      <c r="W33" s="189"/>
    </row>
    <row r="34" spans="1:23" ht="12.75" customHeight="1">
      <c r="A34" s="295" t="s">
        <v>562</v>
      </c>
      <c r="B34" s="291" t="s">
        <v>1</v>
      </c>
      <c r="C34" s="292">
        <v>1</v>
      </c>
      <c r="D34" s="296">
        <v>4000</v>
      </c>
      <c r="E34" s="294">
        <f t="shared" si="1"/>
        <v>4000</v>
      </c>
      <c r="F34" s="189"/>
      <c r="G34" s="384" t="s">
        <v>581</v>
      </c>
      <c r="H34" s="386" t="s">
        <v>1</v>
      </c>
      <c r="I34" s="386"/>
      <c r="J34" s="387"/>
      <c r="K34" s="388">
        <f>SUM(K33:K42)</f>
        <v>0</v>
      </c>
      <c r="L34" s="189"/>
      <c r="R34" s="295" t="s">
        <v>562</v>
      </c>
      <c r="S34" s="291" t="s">
        <v>1</v>
      </c>
      <c r="T34" s="292">
        <v>1</v>
      </c>
      <c r="U34" s="296">
        <v>4000</v>
      </c>
      <c r="V34" s="294">
        <f t="shared" si="2"/>
        <v>4000</v>
      </c>
      <c r="W34" s="189"/>
    </row>
    <row r="35" spans="1:23" ht="12.75" customHeight="1">
      <c r="A35" s="295" t="s">
        <v>563</v>
      </c>
      <c r="B35" s="291" t="s">
        <v>1</v>
      </c>
      <c r="C35" s="292">
        <v>10</v>
      </c>
      <c r="D35" s="296">
        <v>2000</v>
      </c>
      <c r="E35" s="294">
        <f t="shared" si="1"/>
        <v>20000</v>
      </c>
      <c r="F35" s="189"/>
      <c r="G35" s="357" t="s">
        <v>343</v>
      </c>
      <c r="H35" s="358"/>
      <c r="I35" s="359"/>
      <c r="J35" s="231"/>
      <c r="K35" s="232"/>
      <c r="L35" s="189"/>
      <c r="R35" s="295" t="s">
        <v>563</v>
      </c>
      <c r="S35" s="291" t="s">
        <v>1</v>
      </c>
      <c r="T35" s="292">
        <v>10</v>
      </c>
      <c r="U35" s="296">
        <v>2000</v>
      </c>
      <c r="V35" s="294">
        <f t="shared" si="2"/>
        <v>20000</v>
      </c>
      <c r="W35" s="189"/>
    </row>
    <row r="36" spans="1:23" ht="12.75" customHeight="1">
      <c r="A36" s="295" t="s">
        <v>564</v>
      </c>
      <c r="B36" s="291" t="s">
        <v>1</v>
      </c>
      <c r="C36" s="292">
        <v>3</v>
      </c>
      <c r="D36" s="296">
        <v>2000</v>
      </c>
      <c r="E36" s="294">
        <f t="shared" si="1"/>
        <v>6000</v>
      </c>
      <c r="F36" s="189"/>
      <c r="G36" s="350" t="s">
        <v>50</v>
      </c>
      <c r="H36" s="351" t="s">
        <v>1</v>
      </c>
      <c r="I36" s="351">
        <v>1</v>
      </c>
      <c r="J36" s="216">
        <v>140000</v>
      </c>
      <c r="K36" s="215">
        <f>I36*J36</f>
        <v>140000</v>
      </c>
      <c r="L36" s="189"/>
      <c r="R36" s="295" t="s">
        <v>564</v>
      </c>
      <c r="S36" s="291" t="s">
        <v>1</v>
      </c>
      <c r="T36" s="292">
        <v>3</v>
      </c>
      <c r="U36" s="296">
        <v>2000</v>
      </c>
      <c r="V36" s="294">
        <f t="shared" si="2"/>
        <v>6000</v>
      </c>
      <c r="W36" s="189"/>
    </row>
    <row r="37" spans="1:23" ht="12.75" customHeight="1">
      <c r="A37" s="295" t="s">
        <v>565</v>
      </c>
      <c r="B37" s="291" t="s">
        <v>1</v>
      </c>
      <c r="C37" s="292">
        <v>4</v>
      </c>
      <c r="D37" s="296">
        <v>6000</v>
      </c>
      <c r="E37" s="294">
        <f t="shared" si="1"/>
        <v>24000</v>
      </c>
      <c r="F37" s="189"/>
      <c r="G37" s="350" t="s">
        <v>51</v>
      </c>
      <c r="H37" s="351" t="s">
        <v>1</v>
      </c>
      <c r="I37" s="351">
        <v>1</v>
      </c>
      <c r="J37" s="216">
        <v>60000</v>
      </c>
      <c r="K37" s="215">
        <f>I37*J37</f>
        <v>60000</v>
      </c>
      <c r="L37" s="189"/>
      <c r="R37" s="295" t="s">
        <v>565</v>
      </c>
      <c r="S37" s="291" t="s">
        <v>1</v>
      </c>
      <c r="T37" s="292">
        <v>4</v>
      </c>
      <c r="U37" s="296">
        <v>6000</v>
      </c>
      <c r="V37" s="294">
        <f t="shared" si="2"/>
        <v>24000</v>
      </c>
      <c r="W37" s="189"/>
    </row>
    <row r="38" spans="1:23" ht="12.75" customHeight="1">
      <c r="A38" s="295" t="s">
        <v>566</v>
      </c>
      <c r="B38" s="291" t="s">
        <v>1</v>
      </c>
      <c r="C38" s="292">
        <v>4</v>
      </c>
      <c r="D38" s="296">
        <v>6000</v>
      </c>
      <c r="E38" s="294">
        <f t="shared" si="1"/>
        <v>24000</v>
      </c>
      <c r="F38" s="189"/>
      <c r="G38" s="384" t="s">
        <v>347</v>
      </c>
      <c r="H38" s="386"/>
      <c r="I38" s="386"/>
      <c r="J38" s="387">
        <f>SUM(J36:J37)</f>
        <v>200000</v>
      </c>
      <c r="K38" s="388">
        <f>SUM(K35:K37)</f>
        <v>200000</v>
      </c>
      <c r="L38" s="189"/>
      <c r="R38" s="295" t="s">
        <v>566</v>
      </c>
      <c r="S38" s="291" t="s">
        <v>1</v>
      </c>
      <c r="T38" s="292">
        <v>4</v>
      </c>
      <c r="U38" s="296">
        <v>6000</v>
      </c>
      <c r="V38" s="294">
        <f t="shared" si="2"/>
        <v>24000</v>
      </c>
      <c r="W38" s="189"/>
    </row>
    <row r="39" spans="1:23" ht="12.75" customHeight="1">
      <c r="A39" s="295" t="s">
        <v>567</v>
      </c>
      <c r="B39" s="291" t="s">
        <v>1</v>
      </c>
      <c r="C39" s="292">
        <v>4</v>
      </c>
      <c r="D39" s="296">
        <v>3200</v>
      </c>
      <c r="E39" s="294">
        <f t="shared" si="1"/>
        <v>12800</v>
      </c>
      <c r="F39" s="189"/>
      <c r="G39" s="353" t="s">
        <v>348</v>
      </c>
      <c r="H39" s="360"/>
      <c r="I39" s="361"/>
      <c r="J39" s="238"/>
      <c r="K39" s="239"/>
      <c r="L39" s="189"/>
      <c r="R39" s="295" t="s">
        <v>567</v>
      </c>
      <c r="S39" s="291" t="s">
        <v>1</v>
      </c>
      <c r="T39" s="292">
        <v>4</v>
      </c>
      <c r="U39" s="296">
        <v>3200</v>
      </c>
      <c r="V39" s="294">
        <f t="shared" si="2"/>
        <v>12800</v>
      </c>
      <c r="W39" s="189"/>
    </row>
    <row r="40" spans="1:23" ht="12.75" customHeight="1">
      <c r="A40" s="219" t="s">
        <v>703</v>
      </c>
      <c r="B40" s="212" t="s">
        <v>1</v>
      </c>
      <c r="C40" s="213">
        <v>2</v>
      </c>
      <c r="D40" s="216">
        <v>15000</v>
      </c>
      <c r="E40" s="215">
        <f t="shared" si="1"/>
        <v>30000</v>
      </c>
      <c r="F40" s="189"/>
      <c r="G40" s="355" t="s">
        <v>582</v>
      </c>
      <c r="H40" s="362" t="s">
        <v>1</v>
      </c>
      <c r="I40" s="356">
        <v>14</v>
      </c>
      <c r="J40" s="208">
        <v>3800</v>
      </c>
      <c r="K40" s="218">
        <f>I40*J40</f>
        <v>53200</v>
      </c>
      <c r="L40" s="189"/>
      <c r="R40" s="219" t="s">
        <v>703</v>
      </c>
      <c r="S40" s="212" t="s">
        <v>1</v>
      </c>
      <c r="T40" s="213">
        <v>2</v>
      </c>
      <c r="U40" s="216">
        <v>15000</v>
      </c>
      <c r="V40" s="215">
        <f t="shared" si="2"/>
        <v>30000</v>
      </c>
      <c r="W40" s="189"/>
    </row>
    <row r="41" spans="1:23" ht="12.75" customHeight="1">
      <c r="A41" s="219" t="s">
        <v>568</v>
      </c>
      <c r="B41" s="212" t="s">
        <v>1</v>
      </c>
      <c r="C41" s="213">
        <v>1</v>
      </c>
      <c r="D41" s="216">
        <v>20000</v>
      </c>
      <c r="E41" s="215">
        <f t="shared" si="1"/>
        <v>20000</v>
      </c>
      <c r="F41" s="189"/>
      <c r="G41" s="355" t="s">
        <v>589</v>
      </c>
      <c r="H41" s="362" t="s">
        <v>1</v>
      </c>
      <c r="I41" s="356">
        <v>15</v>
      </c>
      <c r="J41" s="208">
        <v>6500</v>
      </c>
      <c r="K41" s="218">
        <f>I41*J41</f>
        <v>97500</v>
      </c>
      <c r="L41" s="189"/>
      <c r="R41" s="219" t="s">
        <v>568</v>
      </c>
      <c r="S41" s="212" t="s">
        <v>1</v>
      </c>
      <c r="T41" s="213">
        <v>1</v>
      </c>
      <c r="U41" s="216">
        <v>20000</v>
      </c>
      <c r="V41" s="215">
        <f t="shared" si="2"/>
        <v>20000</v>
      </c>
      <c r="W41" s="189"/>
    </row>
    <row r="42" spans="1:23" ht="12.75" customHeight="1">
      <c r="A42" s="295" t="s">
        <v>569</v>
      </c>
      <c r="B42" s="291" t="s">
        <v>1</v>
      </c>
      <c r="C42" s="292">
        <v>10</v>
      </c>
      <c r="D42" s="296">
        <v>5000</v>
      </c>
      <c r="E42" s="294">
        <f t="shared" si="1"/>
        <v>50000</v>
      </c>
      <c r="F42" s="189"/>
      <c r="G42" s="384" t="s">
        <v>398</v>
      </c>
      <c r="H42" s="386"/>
      <c r="I42" s="386"/>
      <c r="J42" s="387"/>
      <c r="K42" s="388">
        <f>SUM(K40:K41)</f>
        <v>150700</v>
      </c>
      <c r="L42" s="189"/>
      <c r="R42" s="295" t="s">
        <v>569</v>
      </c>
      <c r="S42" s="291" t="s">
        <v>1</v>
      </c>
      <c r="T42" s="292">
        <v>10</v>
      </c>
      <c r="U42" s="296">
        <v>5000</v>
      </c>
      <c r="V42" s="294">
        <f t="shared" si="2"/>
        <v>50000</v>
      </c>
      <c r="W42" s="189"/>
    </row>
    <row r="43" spans="1:23" ht="12.75" customHeight="1">
      <c r="A43" s="295" t="s">
        <v>570</v>
      </c>
      <c r="B43" s="291" t="s">
        <v>1</v>
      </c>
      <c r="C43" s="292">
        <v>20</v>
      </c>
      <c r="D43" s="296">
        <v>1000</v>
      </c>
      <c r="E43" s="294">
        <f t="shared" si="1"/>
        <v>20000</v>
      </c>
      <c r="F43" s="189"/>
      <c r="G43" s="363" t="s">
        <v>350</v>
      </c>
      <c r="H43" s="346"/>
      <c r="I43" s="346"/>
      <c r="J43" s="221"/>
      <c r="K43" s="222"/>
      <c r="L43" s="189"/>
      <c r="R43" s="295" t="s">
        <v>570</v>
      </c>
      <c r="S43" s="291" t="s">
        <v>1</v>
      </c>
      <c r="T43" s="292">
        <v>20</v>
      </c>
      <c r="U43" s="296">
        <v>1000</v>
      </c>
      <c r="V43" s="294">
        <f t="shared" si="2"/>
        <v>20000</v>
      </c>
      <c r="W43" s="189"/>
    </row>
    <row r="44" spans="1:23" ht="12.75" customHeight="1">
      <c r="A44" s="295" t="s">
        <v>571</v>
      </c>
      <c r="B44" s="291" t="s">
        <v>1</v>
      </c>
      <c r="C44" s="292">
        <v>20</v>
      </c>
      <c r="D44" s="296">
        <v>800</v>
      </c>
      <c r="E44" s="294">
        <f t="shared" si="1"/>
        <v>16000</v>
      </c>
      <c r="F44" s="189"/>
      <c r="G44" s="350" t="s">
        <v>449</v>
      </c>
      <c r="H44" s="351" t="s">
        <v>1</v>
      </c>
      <c r="I44" s="351">
        <v>1</v>
      </c>
      <c r="J44" s="214">
        <v>350000</v>
      </c>
      <c r="K44" s="215">
        <f aca="true" t="shared" si="3" ref="K44:K55">I44*J44</f>
        <v>350000</v>
      </c>
      <c r="L44" s="189"/>
      <c r="R44" s="295" t="s">
        <v>571</v>
      </c>
      <c r="S44" s="291" t="s">
        <v>1</v>
      </c>
      <c r="T44" s="292">
        <v>20</v>
      </c>
      <c r="U44" s="296">
        <v>800</v>
      </c>
      <c r="V44" s="294">
        <f t="shared" si="2"/>
        <v>16000</v>
      </c>
      <c r="W44" s="189"/>
    </row>
    <row r="45" spans="1:23" ht="12.75" customHeight="1">
      <c r="A45" s="295" t="s">
        <v>572</v>
      </c>
      <c r="B45" s="291" t="s">
        <v>1</v>
      </c>
      <c r="C45" s="292">
        <v>10</v>
      </c>
      <c r="D45" s="296">
        <v>2000</v>
      </c>
      <c r="E45" s="294">
        <f t="shared" si="1"/>
        <v>20000</v>
      </c>
      <c r="F45" s="189"/>
      <c r="G45" s="350" t="s">
        <v>450</v>
      </c>
      <c r="H45" s="351" t="s">
        <v>1</v>
      </c>
      <c r="I45" s="351">
        <v>1</v>
      </c>
      <c r="J45" s="216">
        <v>250000</v>
      </c>
      <c r="K45" s="215">
        <f t="shared" si="3"/>
        <v>250000</v>
      </c>
      <c r="L45" s="189"/>
      <c r="R45" s="295" t="s">
        <v>572</v>
      </c>
      <c r="S45" s="291" t="s">
        <v>1</v>
      </c>
      <c r="T45" s="292">
        <v>10</v>
      </c>
      <c r="U45" s="296">
        <v>2000</v>
      </c>
      <c r="V45" s="294">
        <f t="shared" si="2"/>
        <v>20000</v>
      </c>
      <c r="W45" s="189"/>
    </row>
    <row r="46" spans="1:23" ht="12.75" customHeight="1">
      <c r="A46" s="295" t="s">
        <v>573</v>
      </c>
      <c r="B46" s="291" t="s">
        <v>1</v>
      </c>
      <c r="C46" s="292">
        <v>2</v>
      </c>
      <c r="D46" s="296">
        <v>2000</v>
      </c>
      <c r="E46" s="294">
        <f t="shared" si="1"/>
        <v>4000</v>
      </c>
      <c r="F46" s="189"/>
      <c r="G46" s="350" t="s">
        <v>451</v>
      </c>
      <c r="H46" s="351" t="s">
        <v>1</v>
      </c>
      <c r="I46" s="351">
        <v>8</v>
      </c>
      <c r="J46" s="216">
        <v>40000</v>
      </c>
      <c r="K46" s="215">
        <f t="shared" si="3"/>
        <v>320000</v>
      </c>
      <c r="L46" s="189"/>
      <c r="R46" s="295" t="s">
        <v>573</v>
      </c>
      <c r="S46" s="291" t="s">
        <v>1</v>
      </c>
      <c r="T46" s="292">
        <v>2</v>
      </c>
      <c r="U46" s="296">
        <v>2000</v>
      </c>
      <c r="V46" s="294">
        <f t="shared" si="2"/>
        <v>4000</v>
      </c>
      <c r="W46" s="189"/>
    </row>
    <row r="47" spans="1:23" ht="12.75" customHeight="1">
      <c r="A47" s="219" t="s">
        <v>574</v>
      </c>
      <c r="B47" s="212" t="s">
        <v>1</v>
      </c>
      <c r="C47" s="213">
        <v>1</v>
      </c>
      <c r="D47" s="216">
        <v>100000</v>
      </c>
      <c r="E47" s="215">
        <f t="shared" si="1"/>
        <v>100000</v>
      </c>
      <c r="F47" s="189"/>
      <c r="G47" s="350" t="s">
        <v>452</v>
      </c>
      <c r="H47" s="351" t="s">
        <v>1</v>
      </c>
      <c r="I47" s="351">
        <v>1</v>
      </c>
      <c r="J47" s="214">
        <v>500000</v>
      </c>
      <c r="K47" s="215">
        <f t="shared" si="3"/>
        <v>500000</v>
      </c>
      <c r="L47" s="189"/>
      <c r="R47" s="219" t="s">
        <v>574</v>
      </c>
      <c r="S47" s="212" t="s">
        <v>1</v>
      </c>
      <c r="T47" s="213">
        <v>1</v>
      </c>
      <c r="U47" s="216">
        <v>100000</v>
      </c>
      <c r="V47" s="215">
        <f t="shared" si="2"/>
        <v>100000</v>
      </c>
      <c r="W47" s="189"/>
    </row>
    <row r="48" spans="1:23" ht="12.75" customHeight="1">
      <c r="A48" s="298" t="s">
        <v>575</v>
      </c>
      <c r="B48" s="299" t="s">
        <v>1</v>
      </c>
      <c r="C48" s="300">
        <v>1000</v>
      </c>
      <c r="D48" s="301"/>
      <c r="E48" s="302">
        <f t="shared" si="1"/>
        <v>0</v>
      </c>
      <c r="F48" s="189"/>
      <c r="G48" s="350" t="s">
        <v>584</v>
      </c>
      <c r="H48" s="351" t="s">
        <v>1</v>
      </c>
      <c r="I48" s="351">
        <v>1</v>
      </c>
      <c r="J48" s="214"/>
      <c r="K48" s="215">
        <f t="shared" si="3"/>
        <v>0</v>
      </c>
      <c r="L48" s="189"/>
      <c r="R48" s="298" t="s">
        <v>575</v>
      </c>
      <c r="S48" s="299" t="s">
        <v>1</v>
      </c>
      <c r="T48" s="300">
        <v>1000</v>
      </c>
      <c r="U48" s="301"/>
      <c r="V48" s="302">
        <f t="shared" si="2"/>
        <v>0</v>
      </c>
      <c r="W48" s="189"/>
    </row>
    <row r="49" spans="1:23" ht="12.75" customHeight="1">
      <c r="A49" s="219" t="s">
        <v>607</v>
      </c>
      <c r="B49" s="212" t="s">
        <v>1</v>
      </c>
      <c r="C49" s="213">
        <v>8</v>
      </c>
      <c r="D49" s="216">
        <v>30000</v>
      </c>
      <c r="E49" s="215">
        <f t="shared" si="1"/>
        <v>240000</v>
      </c>
      <c r="F49" s="189"/>
      <c r="G49" s="350" t="s">
        <v>585</v>
      </c>
      <c r="H49" s="351" t="s">
        <v>1</v>
      </c>
      <c r="I49" s="351">
        <v>1</v>
      </c>
      <c r="J49" s="214"/>
      <c r="K49" s="215">
        <f t="shared" si="3"/>
        <v>0</v>
      </c>
      <c r="L49" s="189"/>
      <c r="R49" s="219" t="s">
        <v>607</v>
      </c>
      <c r="S49" s="212" t="s">
        <v>1</v>
      </c>
      <c r="T49" s="213">
        <v>8</v>
      </c>
      <c r="U49" s="216">
        <v>30000</v>
      </c>
      <c r="V49" s="215">
        <f t="shared" si="2"/>
        <v>240000</v>
      </c>
      <c r="W49" s="189"/>
    </row>
    <row r="50" spans="1:23" ht="12.75" customHeight="1">
      <c r="A50" s="219" t="s">
        <v>608</v>
      </c>
      <c r="B50" s="212" t="s">
        <v>1</v>
      </c>
      <c r="C50" s="213">
        <v>4</v>
      </c>
      <c r="D50" s="216">
        <v>10000</v>
      </c>
      <c r="E50" s="215">
        <f t="shared" si="1"/>
        <v>40000</v>
      </c>
      <c r="F50" s="189"/>
      <c r="G50" s="350" t="s">
        <v>453</v>
      </c>
      <c r="H50" s="351" t="s">
        <v>1</v>
      </c>
      <c r="I50" s="351">
        <v>1</v>
      </c>
      <c r="J50" s="214">
        <v>140000</v>
      </c>
      <c r="K50" s="215">
        <f t="shared" si="3"/>
        <v>140000</v>
      </c>
      <c r="L50" s="189"/>
      <c r="R50" s="219" t="s">
        <v>608</v>
      </c>
      <c r="S50" s="212" t="s">
        <v>1</v>
      </c>
      <c r="T50" s="213">
        <v>4</v>
      </c>
      <c r="U50" s="216">
        <v>10000</v>
      </c>
      <c r="V50" s="215">
        <f t="shared" si="2"/>
        <v>40000</v>
      </c>
      <c r="W50" s="189"/>
    </row>
    <row r="51" spans="1:23" ht="12.75" customHeight="1">
      <c r="A51" s="298" t="s">
        <v>609</v>
      </c>
      <c r="B51" s="299" t="s">
        <v>1</v>
      </c>
      <c r="C51" s="300"/>
      <c r="D51" s="301"/>
      <c r="E51" s="302">
        <f t="shared" si="1"/>
        <v>0</v>
      </c>
      <c r="F51" s="189"/>
      <c r="G51" s="350" t="s">
        <v>454</v>
      </c>
      <c r="H51" s="351" t="s">
        <v>1</v>
      </c>
      <c r="I51" s="351">
        <v>8</v>
      </c>
      <c r="J51" s="216">
        <v>50000</v>
      </c>
      <c r="K51" s="215">
        <f t="shared" si="3"/>
        <v>400000</v>
      </c>
      <c r="L51" s="189"/>
      <c r="R51" s="298" t="s">
        <v>609</v>
      </c>
      <c r="S51" s="299" t="s">
        <v>1</v>
      </c>
      <c r="T51" s="300"/>
      <c r="U51" s="301"/>
      <c r="V51" s="302">
        <f t="shared" si="2"/>
        <v>0</v>
      </c>
      <c r="W51" s="189"/>
    </row>
    <row r="52" spans="1:23" ht="12.75" customHeight="1">
      <c r="A52" s="219" t="s">
        <v>610</v>
      </c>
      <c r="B52" s="212" t="s">
        <v>1</v>
      </c>
      <c r="C52" s="213"/>
      <c r="D52" s="216"/>
      <c r="E52" s="215">
        <f t="shared" si="1"/>
        <v>0</v>
      </c>
      <c r="F52" s="189"/>
      <c r="G52" s="350" t="s">
        <v>456</v>
      </c>
      <c r="H52" s="351" t="s">
        <v>1</v>
      </c>
      <c r="I52" s="349">
        <v>1</v>
      </c>
      <c r="J52" s="216">
        <v>17000</v>
      </c>
      <c r="K52" s="215">
        <f t="shared" si="3"/>
        <v>17000</v>
      </c>
      <c r="L52" s="189"/>
      <c r="R52" s="219" t="s">
        <v>610</v>
      </c>
      <c r="S52" s="212" t="s">
        <v>1</v>
      </c>
      <c r="T52" s="213"/>
      <c r="U52" s="216"/>
      <c r="V52" s="215">
        <f t="shared" si="2"/>
        <v>0</v>
      </c>
      <c r="W52" s="189"/>
    </row>
    <row r="53" spans="1:23" ht="12.75" customHeight="1">
      <c r="A53" s="219" t="s">
        <v>611</v>
      </c>
      <c r="B53" s="212" t="s">
        <v>1</v>
      </c>
      <c r="C53" s="213">
        <v>1</v>
      </c>
      <c r="D53" s="216">
        <v>18000</v>
      </c>
      <c r="E53" s="215">
        <f t="shared" si="1"/>
        <v>18000</v>
      </c>
      <c r="F53" s="189"/>
      <c r="G53" s="350" t="s">
        <v>586</v>
      </c>
      <c r="H53" s="351" t="s">
        <v>1</v>
      </c>
      <c r="I53" s="349">
        <v>1</v>
      </c>
      <c r="J53" s="216">
        <v>15000</v>
      </c>
      <c r="K53" s="215">
        <f t="shared" si="3"/>
        <v>15000</v>
      </c>
      <c r="L53" s="189"/>
      <c r="R53" s="219" t="s">
        <v>611</v>
      </c>
      <c r="S53" s="212" t="s">
        <v>1</v>
      </c>
      <c r="T53" s="213">
        <v>1</v>
      </c>
      <c r="U53" s="216">
        <v>18000</v>
      </c>
      <c r="V53" s="215">
        <f t="shared" si="2"/>
        <v>18000</v>
      </c>
      <c r="W53" s="189"/>
    </row>
    <row r="54" spans="1:23" ht="12.75" customHeight="1">
      <c r="A54" s="295" t="s">
        <v>612</v>
      </c>
      <c r="B54" s="291" t="s">
        <v>1</v>
      </c>
      <c r="C54" s="292">
        <v>6</v>
      </c>
      <c r="D54" s="296"/>
      <c r="E54" s="294">
        <f t="shared" si="1"/>
        <v>0</v>
      </c>
      <c r="F54" s="189"/>
      <c r="G54" s="352" t="s">
        <v>457</v>
      </c>
      <c r="H54" s="351" t="s">
        <v>1</v>
      </c>
      <c r="I54" s="349">
        <v>1</v>
      </c>
      <c r="J54" s="216">
        <v>750000</v>
      </c>
      <c r="K54" s="215">
        <f t="shared" si="3"/>
        <v>750000</v>
      </c>
      <c r="L54" s="317"/>
      <c r="R54" s="295" t="s">
        <v>612</v>
      </c>
      <c r="S54" s="291" t="s">
        <v>1</v>
      </c>
      <c r="T54" s="292">
        <v>6</v>
      </c>
      <c r="U54" s="296"/>
      <c r="V54" s="294">
        <f t="shared" si="2"/>
        <v>0</v>
      </c>
      <c r="W54" s="189"/>
    </row>
    <row r="55" spans="1:23" ht="12.75" customHeight="1">
      <c r="A55" s="219" t="s">
        <v>613</v>
      </c>
      <c r="B55" s="212" t="s">
        <v>1</v>
      </c>
      <c r="C55" s="213">
        <v>19</v>
      </c>
      <c r="D55" s="216"/>
      <c r="E55" s="215">
        <f t="shared" si="1"/>
        <v>0</v>
      </c>
      <c r="F55" s="315">
        <f>E54+E46+E45+E44+E43+E42+E39+E38+E37+E36+E35+E34+E33+E32+E31+E30+E29+E28+E22+E21+E15+E14+E12</f>
        <v>814800</v>
      </c>
      <c r="G55" s="352" t="s">
        <v>814</v>
      </c>
      <c r="H55" s="351" t="s">
        <v>1</v>
      </c>
      <c r="I55" s="349">
        <v>1</v>
      </c>
      <c r="J55" s="216">
        <v>1620000</v>
      </c>
      <c r="K55" s="215">
        <f t="shared" si="3"/>
        <v>1620000</v>
      </c>
      <c r="L55" s="319"/>
      <c r="R55" s="219" t="s">
        <v>613</v>
      </c>
      <c r="S55" s="212" t="s">
        <v>1</v>
      </c>
      <c r="T55" s="213">
        <v>19</v>
      </c>
      <c r="U55" s="216"/>
      <c r="V55" s="215">
        <f t="shared" si="2"/>
        <v>0</v>
      </c>
      <c r="W55" s="315">
        <f>V54+V46+V45+V44+V43+V42+V39+V38+V37+V36+V35+V34+V33+V32+V31+V30+V29+V28+V22+V21+V15+V14+V12</f>
        <v>814800</v>
      </c>
    </row>
    <row r="56" spans="1:23" ht="12.75" customHeight="1">
      <c r="A56" s="219" t="s">
        <v>614</v>
      </c>
      <c r="B56" s="212" t="s">
        <v>1</v>
      </c>
      <c r="C56" s="213"/>
      <c r="D56" s="216"/>
      <c r="E56" s="215"/>
      <c r="F56" s="316">
        <f>E51+E48</f>
        <v>0</v>
      </c>
      <c r="G56" s="345" t="s">
        <v>318</v>
      </c>
      <c r="H56" s="346" t="s">
        <v>320</v>
      </c>
      <c r="I56" s="347" t="s">
        <v>324</v>
      </c>
      <c r="J56" s="209" t="s">
        <v>322</v>
      </c>
      <c r="K56" s="383" t="s">
        <v>325</v>
      </c>
      <c r="L56" s="319"/>
      <c r="R56" s="219" t="s">
        <v>614</v>
      </c>
      <c r="S56" s="212" t="s">
        <v>1</v>
      </c>
      <c r="T56" s="213"/>
      <c r="U56" s="216"/>
      <c r="V56" s="215">
        <f t="shared" si="2"/>
        <v>0</v>
      </c>
      <c r="W56" s="316">
        <f>V51+V48</f>
        <v>0</v>
      </c>
    </row>
    <row r="57" spans="1:23" ht="12.75" customHeight="1">
      <c r="A57" s="248" t="s">
        <v>486</v>
      </c>
      <c r="B57" s="249" t="s">
        <v>1</v>
      </c>
      <c r="C57" s="250"/>
      <c r="D57" s="251"/>
      <c r="E57" s="252">
        <f>SUM(E6:E56)</f>
        <v>9659800</v>
      </c>
      <c r="F57" s="311"/>
      <c r="G57" s="350" t="s">
        <v>458</v>
      </c>
      <c r="H57" s="351" t="s">
        <v>1</v>
      </c>
      <c r="I57" s="349">
        <v>1</v>
      </c>
      <c r="J57" s="216">
        <v>120000</v>
      </c>
      <c r="K57" s="215">
        <f>I57*J57</f>
        <v>120000</v>
      </c>
      <c r="L57" s="311"/>
      <c r="R57" s="248" t="s">
        <v>486</v>
      </c>
      <c r="S57" s="249" t="s">
        <v>1</v>
      </c>
      <c r="T57" s="250"/>
      <c r="U57" s="251"/>
      <c r="V57" s="252">
        <f>SUM(V6:V56)</f>
        <v>9659800</v>
      </c>
      <c r="W57" s="311"/>
    </row>
    <row r="58" spans="1:23" ht="12.75" customHeight="1">
      <c r="A58" s="206" t="s">
        <v>576</v>
      </c>
      <c r="B58" s="224" t="s">
        <v>1</v>
      </c>
      <c r="C58" s="210" t="s">
        <v>324</v>
      </c>
      <c r="D58" s="209" t="s">
        <v>322</v>
      </c>
      <c r="E58" s="210" t="s">
        <v>325</v>
      </c>
      <c r="F58" s="189"/>
      <c r="G58" s="350" t="s">
        <v>459</v>
      </c>
      <c r="H58" s="351" t="s">
        <v>1</v>
      </c>
      <c r="I58" s="351">
        <v>8</v>
      </c>
      <c r="J58" s="216">
        <v>80000</v>
      </c>
      <c r="K58" s="215">
        <f>I58*J58</f>
        <v>640000</v>
      </c>
      <c r="L58" s="189"/>
      <c r="R58" s="206" t="s">
        <v>576</v>
      </c>
      <c r="S58" s="224" t="s">
        <v>1</v>
      </c>
      <c r="T58" s="210" t="s">
        <v>324</v>
      </c>
      <c r="U58" s="209" t="s">
        <v>322</v>
      </c>
      <c r="V58" s="210" t="s">
        <v>325</v>
      </c>
      <c r="W58" s="189"/>
    </row>
    <row r="59" spans="1:23" ht="12.75" customHeight="1">
      <c r="A59" s="298" t="s">
        <v>577</v>
      </c>
      <c r="B59" s="299" t="s">
        <v>1</v>
      </c>
      <c r="C59" s="300">
        <v>1</v>
      </c>
      <c r="D59" s="301"/>
      <c r="E59" s="302">
        <f>C59*D59</f>
        <v>0</v>
      </c>
      <c r="F59" s="189"/>
      <c r="G59" s="350"/>
      <c r="H59" s="351"/>
      <c r="I59" s="349"/>
      <c r="J59" s="216"/>
      <c r="K59" s="215"/>
      <c r="L59" s="189"/>
      <c r="R59" s="298" t="s">
        <v>577</v>
      </c>
      <c r="S59" s="299" t="s">
        <v>1</v>
      </c>
      <c r="T59" s="300">
        <v>1</v>
      </c>
      <c r="U59" s="301"/>
      <c r="V59" s="302">
        <f>T59*U59</f>
        <v>0</v>
      </c>
      <c r="W59" s="189"/>
    </row>
    <row r="60" spans="1:23" ht="12.75" customHeight="1">
      <c r="A60" s="298" t="s">
        <v>578</v>
      </c>
      <c r="B60" s="299" t="s">
        <v>1</v>
      </c>
      <c r="C60" s="300">
        <v>1</v>
      </c>
      <c r="D60" s="301"/>
      <c r="E60" s="302">
        <f>C60*D60</f>
        <v>0</v>
      </c>
      <c r="F60" s="189"/>
      <c r="G60" s="350" t="s">
        <v>461</v>
      </c>
      <c r="H60" s="351" t="s">
        <v>1</v>
      </c>
      <c r="I60" s="349">
        <v>2</v>
      </c>
      <c r="J60" s="216">
        <v>15000</v>
      </c>
      <c r="K60" s="215">
        <f aca="true" t="shared" si="4" ref="K60:K65">I60*J60</f>
        <v>30000</v>
      </c>
      <c r="L60" s="189"/>
      <c r="R60" s="298" t="s">
        <v>578</v>
      </c>
      <c r="S60" s="299" t="s">
        <v>1</v>
      </c>
      <c r="T60" s="300">
        <v>1</v>
      </c>
      <c r="U60" s="301"/>
      <c r="V60" s="302">
        <f>T60*U60</f>
        <v>0</v>
      </c>
      <c r="W60" s="189"/>
    </row>
    <row r="61" spans="1:23" ht="12.75" customHeight="1">
      <c r="A61" s="298" t="s">
        <v>579</v>
      </c>
      <c r="B61" s="299" t="s">
        <v>1</v>
      </c>
      <c r="C61" s="300">
        <v>1</v>
      </c>
      <c r="D61" s="301"/>
      <c r="E61" s="302">
        <f>C61*D61</f>
        <v>0</v>
      </c>
      <c r="F61" s="317"/>
      <c r="G61" s="350" t="s">
        <v>591</v>
      </c>
      <c r="H61" s="351" t="s">
        <v>1</v>
      </c>
      <c r="I61" s="349">
        <v>1</v>
      </c>
      <c r="J61" s="216">
        <v>18000</v>
      </c>
      <c r="K61" s="215">
        <f t="shared" si="4"/>
        <v>18000</v>
      </c>
      <c r="L61" s="317"/>
      <c r="R61" s="298" t="s">
        <v>579</v>
      </c>
      <c r="S61" s="299" t="s">
        <v>1</v>
      </c>
      <c r="T61" s="300">
        <v>1</v>
      </c>
      <c r="U61" s="301"/>
      <c r="V61" s="302">
        <f>T61*U61</f>
        <v>0</v>
      </c>
      <c r="W61" s="317"/>
    </row>
    <row r="62" spans="1:23" ht="12.75" customHeight="1">
      <c r="A62" s="207" t="s">
        <v>580</v>
      </c>
      <c r="B62" s="212" t="s">
        <v>1</v>
      </c>
      <c r="C62" s="217"/>
      <c r="D62" s="208"/>
      <c r="E62" s="218">
        <f>C62*D62</f>
        <v>0</v>
      </c>
      <c r="F62" s="189"/>
      <c r="G62" s="350" t="s">
        <v>592</v>
      </c>
      <c r="H62" s="351" t="s">
        <v>1</v>
      </c>
      <c r="I62" s="349">
        <v>8</v>
      </c>
      <c r="J62" s="216">
        <v>12000</v>
      </c>
      <c r="K62" s="215">
        <f t="shared" si="4"/>
        <v>96000</v>
      </c>
      <c r="L62" s="189"/>
      <c r="R62" s="207" t="s">
        <v>580</v>
      </c>
      <c r="S62" s="212" t="s">
        <v>1</v>
      </c>
      <c r="T62" s="217"/>
      <c r="U62" s="208"/>
      <c r="V62" s="218">
        <f>T62*U62</f>
        <v>0</v>
      </c>
      <c r="W62" s="189"/>
    </row>
    <row r="63" spans="1:23" ht="12.75" customHeight="1">
      <c r="A63" s="248" t="s">
        <v>581</v>
      </c>
      <c r="B63" s="253" t="s">
        <v>1</v>
      </c>
      <c r="C63" s="250"/>
      <c r="D63" s="251"/>
      <c r="E63" s="252">
        <f>SUM(E59:E62)</f>
        <v>0</v>
      </c>
      <c r="F63" s="189"/>
      <c r="G63" s="350" t="s">
        <v>595</v>
      </c>
      <c r="H63" s="351" t="s">
        <v>1</v>
      </c>
      <c r="I63" s="349">
        <v>5</v>
      </c>
      <c r="J63" s="216">
        <v>30000</v>
      </c>
      <c r="K63" s="215">
        <f t="shared" si="4"/>
        <v>150000</v>
      </c>
      <c r="L63" s="189"/>
      <c r="R63" s="248" t="s">
        <v>581</v>
      </c>
      <c r="S63" s="253" t="s">
        <v>1</v>
      </c>
      <c r="T63" s="250"/>
      <c r="U63" s="251"/>
      <c r="V63" s="252">
        <f>SUM(V59:V62)</f>
        <v>0</v>
      </c>
      <c r="W63" s="189"/>
    </row>
    <row r="64" spans="1:23" ht="12.75" customHeight="1">
      <c r="A64" s="240" t="s">
        <v>343</v>
      </c>
      <c r="B64" s="229"/>
      <c r="C64" s="230"/>
      <c r="D64" s="231"/>
      <c r="E64" s="232"/>
      <c r="F64" s="189"/>
      <c r="G64" s="350" t="s">
        <v>596</v>
      </c>
      <c r="H64" s="351" t="s">
        <v>1</v>
      </c>
      <c r="I64" s="349">
        <v>8</v>
      </c>
      <c r="J64" s="216">
        <v>35000</v>
      </c>
      <c r="K64" s="215">
        <f t="shared" si="4"/>
        <v>280000</v>
      </c>
      <c r="L64" s="189"/>
      <c r="R64" s="240" t="s">
        <v>343</v>
      </c>
      <c r="S64" s="229"/>
      <c r="T64" s="230"/>
      <c r="U64" s="231"/>
      <c r="V64" s="232"/>
      <c r="W64" s="189"/>
    </row>
    <row r="65" spans="1:23" ht="12.75" customHeight="1">
      <c r="A65" s="219" t="s">
        <v>50</v>
      </c>
      <c r="B65" s="212" t="s">
        <v>1</v>
      </c>
      <c r="C65" s="213">
        <v>1</v>
      </c>
      <c r="D65" s="216">
        <v>140000</v>
      </c>
      <c r="E65" s="215">
        <f>C65*D65</f>
        <v>140000</v>
      </c>
      <c r="F65" s="189"/>
      <c r="G65" s="350" t="s">
        <v>597</v>
      </c>
      <c r="H65" s="351" t="s">
        <v>1</v>
      </c>
      <c r="I65" s="349"/>
      <c r="J65" s="216"/>
      <c r="K65" s="215">
        <f t="shared" si="4"/>
        <v>0</v>
      </c>
      <c r="L65" s="189"/>
      <c r="R65" s="219" t="s">
        <v>50</v>
      </c>
      <c r="S65" s="212" t="s">
        <v>1</v>
      </c>
      <c r="T65" s="213">
        <v>1</v>
      </c>
      <c r="U65" s="216">
        <v>140000</v>
      </c>
      <c r="V65" s="215">
        <f>T65*U65</f>
        <v>140000</v>
      </c>
      <c r="W65" s="189"/>
    </row>
    <row r="66" spans="1:23" ht="12.75" customHeight="1">
      <c r="A66" s="219" t="s">
        <v>51</v>
      </c>
      <c r="B66" s="212" t="s">
        <v>1</v>
      </c>
      <c r="C66" s="213">
        <v>1</v>
      </c>
      <c r="D66" s="216">
        <v>60000</v>
      </c>
      <c r="E66" s="215">
        <f>C66*D66</f>
        <v>60000</v>
      </c>
      <c r="F66" s="189"/>
      <c r="G66" s="350"/>
      <c r="H66" s="351"/>
      <c r="I66" s="349"/>
      <c r="J66" s="216"/>
      <c r="K66" s="215"/>
      <c r="L66" s="189"/>
      <c r="R66" s="219" t="s">
        <v>51</v>
      </c>
      <c r="S66" s="212" t="s">
        <v>1</v>
      </c>
      <c r="T66" s="213">
        <v>1</v>
      </c>
      <c r="U66" s="216">
        <v>60000</v>
      </c>
      <c r="V66" s="215">
        <f>T66*U66</f>
        <v>60000</v>
      </c>
      <c r="W66" s="189"/>
    </row>
    <row r="67" spans="1:23" ht="12.75" customHeight="1">
      <c r="A67" s="248" t="s">
        <v>347</v>
      </c>
      <c r="B67" s="253"/>
      <c r="C67" s="250"/>
      <c r="D67" s="251">
        <f>SUM(D65:D66)</f>
        <v>200000</v>
      </c>
      <c r="E67" s="252">
        <f>SUM(E64:E66)</f>
        <v>200000</v>
      </c>
      <c r="F67" s="189"/>
      <c r="G67" s="350" t="s">
        <v>598</v>
      </c>
      <c r="H67" s="351" t="s">
        <v>1</v>
      </c>
      <c r="I67" s="349">
        <v>1</v>
      </c>
      <c r="J67" s="216"/>
      <c r="K67" s="215">
        <f>I67*J67</f>
        <v>0</v>
      </c>
      <c r="L67" s="189"/>
      <c r="R67" s="248" t="s">
        <v>347</v>
      </c>
      <c r="S67" s="253"/>
      <c r="T67" s="250"/>
      <c r="U67" s="251">
        <f>SUM(U65:U66)</f>
        <v>200000</v>
      </c>
      <c r="V67" s="252">
        <f>SUM(V64:V66)</f>
        <v>200000</v>
      </c>
      <c r="W67" s="189"/>
    </row>
    <row r="68" spans="1:23" ht="12.75" customHeight="1">
      <c r="A68" s="206" t="s">
        <v>348</v>
      </c>
      <c r="B68" s="241"/>
      <c r="C68" s="237"/>
      <c r="D68" s="238"/>
      <c r="E68" s="239"/>
      <c r="F68" s="189"/>
      <c r="G68" s="350" t="s">
        <v>599</v>
      </c>
      <c r="H68" s="351" t="s">
        <v>1</v>
      </c>
      <c r="I68" s="349">
        <v>2</v>
      </c>
      <c r="J68" s="216">
        <v>45000</v>
      </c>
      <c r="K68" s="215">
        <f>I68*J68</f>
        <v>90000</v>
      </c>
      <c r="L68" s="189"/>
      <c r="R68" s="206" t="s">
        <v>348</v>
      </c>
      <c r="S68" s="241"/>
      <c r="T68" s="237"/>
      <c r="U68" s="238"/>
      <c r="V68" s="239"/>
      <c r="W68" s="189"/>
    </row>
    <row r="69" spans="1:23" ht="12.75" customHeight="1">
      <c r="A69" s="207" t="s">
        <v>582</v>
      </c>
      <c r="B69" s="242" t="s">
        <v>1</v>
      </c>
      <c r="C69" s="217">
        <v>14</v>
      </c>
      <c r="D69" s="208">
        <v>3800</v>
      </c>
      <c r="E69" s="218">
        <f>C69*D69</f>
        <v>53200</v>
      </c>
      <c r="F69" s="189"/>
      <c r="G69" s="350" t="s">
        <v>606</v>
      </c>
      <c r="H69" s="351" t="s">
        <v>1</v>
      </c>
      <c r="I69" s="349">
        <v>8</v>
      </c>
      <c r="J69" s="216"/>
      <c r="K69" s="215">
        <f>I69*J69</f>
        <v>0</v>
      </c>
      <c r="L69" s="189"/>
      <c r="R69" s="207" t="s">
        <v>582</v>
      </c>
      <c r="S69" s="242" t="s">
        <v>1</v>
      </c>
      <c r="T69" s="217">
        <v>14</v>
      </c>
      <c r="U69" s="208">
        <v>3800</v>
      </c>
      <c r="V69" s="218">
        <f>T69*U69</f>
        <v>53200</v>
      </c>
      <c r="W69" s="189"/>
    </row>
    <row r="70" spans="1:23" ht="12.75" customHeight="1">
      <c r="A70" s="295" t="s">
        <v>555</v>
      </c>
      <c r="B70" s="303" t="s">
        <v>1</v>
      </c>
      <c r="C70" s="292">
        <v>5</v>
      </c>
      <c r="D70" s="296">
        <v>6000</v>
      </c>
      <c r="E70" s="294">
        <f>C70*D70</f>
        <v>30000</v>
      </c>
      <c r="F70" s="189"/>
      <c r="G70" s="389" t="s">
        <v>351</v>
      </c>
      <c r="H70" s="390"/>
      <c r="I70" s="390"/>
      <c r="J70" s="387"/>
      <c r="K70" s="388">
        <f>SUM(K44:K69)</f>
        <v>5786000</v>
      </c>
      <c r="L70" s="189"/>
      <c r="R70" s="295" t="s">
        <v>555</v>
      </c>
      <c r="S70" s="303" t="s">
        <v>1</v>
      </c>
      <c r="T70" s="292">
        <v>5</v>
      </c>
      <c r="U70" s="296">
        <v>6000</v>
      </c>
      <c r="V70" s="294">
        <f>T70*U70</f>
        <v>30000</v>
      </c>
      <c r="W70" s="189"/>
    </row>
    <row r="71" spans="1:23" ht="12.75" customHeight="1">
      <c r="A71" s="295" t="s">
        <v>556</v>
      </c>
      <c r="B71" s="303" t="s">
        <v>1</v>
      </c>
      <c r="C71" s="292">
        <v>5</v>
      </c>
      <c r="D71" s="296">
        <v>2000</v>
      </c>
      <c r="E71" s="294">
        <f>C71*D71</f>
        <v>10000</v>
      </c>
      <c r="F71" s="189"/>
      <c r="G71" s="363" t="s">
        <v>352</v>
      </c>
      <c r="H71" s="354" t="s">
        <v>1</v>
      </c>
      <c r="I71" s="347" t="s">
        <v>324</v>
      </c>
      <c r="J71" s="209" t="s">
        <v>322</v>
      </c>
      <c r="K71" s="383" t="s">
        <v>325</v>
      </c>
      <c r="L71" s="189"/>
      <c r="R71" s="295" t="s">
        <v>556</v>
      </c>
      <c r="S71" s="303" t="s">
        <v>1</v>
      </c>
      <c r="T71" s="292">
        <v>5</v>
      </c>
      <c r="U71" s="296">
        <v>2000</v>
      </c>
      <c r="V71" s="294">
        <f>T71*U71</f>
        <v>10000</v>
      </c>
      <c r="W71" s="189"/>
    </row>
    <row r="72" spans="1:23" ht="12.75" customHeight="1">
      <c r="A72" s="295" t="s">
        <v>583</v>
      </c>
      <c r="B72" s="303" t="s">
        <v>1</v>
      </c>
      <c r="C72" s="292">
        <v>14</v>
      </c>
      <c r="D72" s="296"/>
      <c r="E72" s="294">
        <f>C72*D72</f>
        <v>0</v>
      </c>
      <c r="F72" s="189"/>
      <c r="G72" s="350" t="s">
        <v>616</v>
      </c>
      <c r="H72" s="349" t="s">
        <v>1</v>
      </c>
      <c r="I72" s="349"/>
      <c r="J72" s="214">
        <v>140000</v>
      </c>
      <c r="K72" s="215">
        <f aca="true" t="shared" si="5" ref="K72:K80">I72*J72</f>
        <v>0</v>
      </c>
      <c r="L72" s="189"/>
      <c r="R72" s="295" t="s">
        <v>583</v>
      </c>
      <c r="S72" s="303" t="s">
        <v>1</v>
      </c>
      <c r="T72" s="292">
        <v>14</v>
      </c>
      <c r="U72" s="296"/>
      <c r="V72" s="294">
        <f>T72*U72</f>
        <v>0</v>
      </c>
      <c r="W72" s="189"/>
    </row>
    <row r="73" spans="1:23" ht="12.75" customHeight="1">
      <c r="A73" s="207" t="s">
        <v>589</v>
      </c>
      <c r="B73" s="242" t="s">
        <v>1</v>
      </c>
      <c r="C73" s="217">
        <v>15</v>
      </c>
      <c r="D73" s="208">
        <v>6500</v>
      </c>
      <c r="E73" s="218">
        <f>C73*D73</f>
        <v>97500</v>
      </c>
      <c r="F73" s="189"/>
      <c r="G73" s="350" t="s">
        <v>463</v>
      </c>
      <c r="H73" s="349" t="s">
        <v>1</v>
      </c>
      <c r="I73" s="349">
        <v>2</v>
      </c>
      <c r="J73" s="214">
        <v>60000</v>
      </c>
      <c r="K73" s="215">
        <f t="shared" si="5"/>
        <v>120000</v>
      </c>
      <c r="L73" s="189"/>
      <c r="R73" s="207" t="s">
        <v>589</v>
      </c>
      <c r="S73" s="242" t="s">
        <v>1</v>
      </c>
      <c r="T73" s="217">
        <v>15</v>
      </c>
      <c r="U73" s="208">
        <v>6500</v>
      </c>
      <c r="V73" s="218">
        <f>T73*U73</f>
        <v>97500</v>
      </c>
      <c r="W73" s="189"/>
    </row>
    <row r="74" spans="1:23" ht="12.75" customHeight="1">
      <c r="A74" s="248" t="s">
        <v>398</v>
      </c>
      <c r="B74" s="253"/>
      <c r="C74" s="250"/>
      <c r="D74" s="251"/>
      <c r="E74" s="252">
        <f>SUM(E69:E73)</f>
        <v>190700</v>
      </c>
      <c r="F74" s="189"/>
      <c r="G74" s="350" t="s">
        <v>464</v>
      </c>
      <c r="H74" s="349" t="s">
        <v>1</v>
      </c>
      <c r="I74" s="349">
        <v>1</v>
      </c>
      <c r="J74" s="216">
        <v>120000</v>
      </c>
      <c r="K74" s="215">
        <f t="shared" si="5"/>
        <v>120000</v>
      </c>
      <c r="L74" s="189"/>
      <c r="R74" s="248" t="s">
        <v>398</v>
      </c>
      <c r="S74" s="253"/>
      <c r="T74" s="250"/>
      <c r="U74" s="251"/>
      <c r="V74" s="252">
        <f>SUM(V69:V73)</f>
        <v>190700</v>
      </c>
      <c r="W74" s="189"/>
    </row>
    <row r="75" spans="1:23" ht="12.75" customHeight="1">
      <c r="A75" s="220" t="s">
        <v>350</v>
      </c>
      <c r="B75" s="187"/>
      <c r="C75" s="187"/>
      <c r="D75" s="221"/>
      <c r="E75" s="222"/>
      <c r="F75" s="189"/>
      <c r="G75" s="350" t="s">
        <v>618</v>
      </c>
      <c r="H75" s="351" t="s">
        <v>1</v>
      </c>
      <c r="I75" s="351"/>
      <c r="J75" s="214">
        <v>750000</v>
      </c>
      <c r="K75" s="215">
        <f t="shared" si="5"/>
        <v>0</v>
      </c>
      <c r="L75" s="189"/>
      <c r="R75" s="220" t="s">
        <v>350</v>
      </c>
      <c r="S75" s="187"/>
      <c r="T75" s="187"/>
      <c r="U75" s="221"/>
      <c r="V75" s="222"/>
      <c r="W75" s="189"/>
    </row>
    <row r="76" spans="1:23" ht="12.75" customHeight="1">
      <c r="A76" s="219" t="s">
        <v>449</v>
      </c>
      <c r="B76" s="212" t="s">
        <v>1</v>
      </c>
      <c r="C76" s="213">
        <v>1</v>
      </c>
      <c r="D76" s="214">
        <v>350000</v>
      </c>
      <c r="E76" s="215">
        <f aca="true" t="shared" si="6" ref="E76:E152">C76*D76</f>
        <v>350000</v>
      </c>
      <c r="F76" s="189"/>
      <c r="G76" s="350" t="s">
        <v>617</v>
      </c>
      <c r="H76" s="351" t="s">
        <v>1</v>
      </c>
      <c r="I76" s="351">
        <v>1</v>
      </c>
      <c r="J76" s="214">
        <v>450000</v>
      </c>
      <c r="K76" s="215">
        <f t="shared" si="5"/>
        <v>450000</v>
      </c>
      <c r="L76" s="189"/>
      <c r="R76" s="219" t="s">
        <v>449</v>
      </c>
      <c r="S76" s="212" t="s">
        <v>1</v>
      </c>
      <c r="T76" s="213">
        <v>1</v>
      </c>
      <c r="U76" s="214">
        <v>350000</v>
      </c>
      <c r="V76" s="215">
        <f aca="true" t="shared" si="7" ref="V76:V112">T76*U76</f>
        <v>350000</v>
      </c>
      <c r="W76" s="189"/>
    </row>
    <row r="77" spans="1:23" ht="12.75" customHeight="1">
      <c r="A77" s="219" t="s">
        <v>450</v>
      </c>
      <c r="B77" s="212" t="s">
        <v>1</v>
      </c>
      <c r="C77" s="213">
        <v>1</v>
      </c>
      <c r="D77" s="216">
        <v>250000</v>
      </c>
      <c r="E77" s="215">
        <f t="shared" si="6"/>
        <v>250000</v>
      </c>
      <c r="F77" s="189"/>
      <c r="G77" s="352" t="s">
        <v>620</v>
      </c>
      <c r="H77" s="351" t="s">
        <v>1</v>
      </c>
      <c r="I77" s="351">
        <v>1</v>
      </c>
      <c r="J77" s="214"/>
      <c r="K77" s="215">
        <f t="shared" si="5"/>
        <v>0</v>
      </c>
      <c r="L77" s="189"/>
      <c r="R77" s="219" t="s">
        <v>450</v>
      </c>
      <c r="S77" s="212" t="s">
        <v>1</v>
      </c>
      <c r="T77" s="213">
        <v>1</v>
      </c>
      <c r="U77" s="216">
        <v>250000</v>
      </c>
      <c r="V77" s="215">
        <f t="shared" si="7"/>
        <v>250000</v>
      </c>
      <c r="W77" s="189"/>
    </row>
    <row r="78" spans="1:23" ht="12.75" customHeight="1">
      <c r="A78" s="219" t="s">
        <v>451</v>
      </c>
      <c r="B78" s="212" t="s">
        <v>1</v>
      </c>
      <c r="C78" s="213">
        <v>8</v>
      </c>
      <c r="D78" s="216">
        <v>40000</v>
      </c>
      <c r="E78" s="215">
        <f t="shared" si="6"/>
        <v>320000</v>
      </c>
      <c r="F78" s="189"/>
      <c r="G78" s="350" t="s">
        <v>621</v>
      </c>
      <c r="H78" s="351" t="s">
        <v>1</v>
      </c>
      <c r="I78" s="351"/>
      <c r="J78" s="214"/>
      <c r="K78" s="215">
        <f t="shared" si="5"/>
        <v>0</v>
      </c>
      <c r="L78" s="189"/>
      <c r="R78" s="219" t="s">
        <v>451</v>
      </c>
      <c r="S78" s="212" t="s">
        <v>1</v>
      </c>
      <c r="T78" s="213">
        <v>8</v>
      </c>
      <c r="U78" s="216">
        <v>40000</v>
      </c>
      <c r="V78" s="215">
        <f t="shared" si="7"/>
        <v>320000</v>
      </c>
      <c r="W78" s="189"/>
    </row>
    <row r="79" spans="1:23" ht="12.75" customHeight="1">
      <c r="A79" s="219" t="s">
        <v>452</v>
      </c>
      <c r="B79" s="212" t="s">
        <v>1</v>
      </c>
      <c r="C79" s="213">
        <v>1</v>
      </c>
      <c r="D79" s="214">
        <v>500000</v>
      </c>
      <c r="E79" s="215">
        <f t="shared" si="6"/>
        <v>500000</v>
      </c>
      <c r="F79" s="189"/>
      <c r="G79" s="350" t="s">
        <v>635</v>
      </c>
      <c r="H79" s="351" t="s">
        <v>1</v>
      </c>
      <c r="I79" s="351">
        <v>3</v>
      </c>
      <c r="J79" s="214"/>
      <c r="K79" s="215">
        <f t="shared" si="5"/>
        <v>0</v>
      </c>
      <c r="L79" s="189"/>
      <c r="R79" s="219" t="s">
        <v>452</v>
      </c>
      <c r="S79" s="212" t="s">
        <v>1</v>
      </c>
      <c r="T79" s="213">
        <v>1</v>
      </c>
      <c r="U79" s="214">
        <v>500000</v>
      </c>
      <c r="V79" s="215">
        <f t="shared" si="7"/>
        <v>500000</v>
      </c>
      <c r="W79" s="189"/>
    </row>
    <row r="80" spans="1:23" ht="12.75" customHeight="1">
      <c r="A80" s="219" t="s">
        <v>584</v>
      </c>
      <c r="B80" s="212" t="s">
        <v>1</v>
      </c>
      <c r="C80" s="213">
        <v>1</v>
      </c>
      <c r="D80" s="214"/>
      <c r="E80" s="215">
        <f t="shared" si="6"/>
        <v>0</v>
      </c>
      <c r="F80" s="189"/>
      <c r="G80" s="350" t="s">
        <v>611</v>
      </c>
      <c r="H80" s="351" t="s">
        <v>1</v>
      </c>
      <c r="I80" s="351">
        <v>1</v>
      </c>
      <c r="J80" s="214">
        <v>18000</v>
      </c>
      <c r="K80" s="215">
        <f t="shared" si="5"/>
        <v>18000</v>
      </c>
      <c r="L80" s="189"/>
      <c r="R80" s="219" t="s">
        <v>584</v>
      </c>
      <c r="S80" s="212" t="s">
        <v>1</v>
      </c>
      <c r="T80" s="213">
        <v>1</v>
      </c>
      <c r="U80" s="214"/>
      <c r="V80" s="215">
        <f t="shared" si="7"/>
        <v>0</v>
      </c>
      <c r="W80" s="189"/>
    </row>
    <row r="81" spans="1:23" ht="12.75" customHeight="1">
      <c r="A81" s="219" t="s">
        <v>585</v>
      </c>
      <c r="B81" s="212" t="s">
        <v>1</v>
      </c>
      <c r="C81" s="213">
        <v>1</v>
      </c>
      <c r="D81" s="214"/>
      <c r="E81" s="215">
        <f t="shared" si="6"/>
        <v>0</v>
      </c>
      <c r="F81" s="189"/>
      <c r="G81" s="350"/>
      <c r="H81" s="351"/>
      <c r="I81" s="351"/>
      <c r="J81" s="214"/>
      <c r="K81" s="215"/>
      <c r="L81" s="189"/>
      <c r="R81" s="219" t="s">
        <v>585</v>
      </c>
      <c r="S81" s="212" t="s">
        <v>1</v>
      </c>
      <c r="T81" s="213">
        <v>1</v>
      </c>
      <c r="U81" s="214"/>
      <c r="V81" s="215">
        <f t="shared" si="7"/>
        <v>0</v>
      </c>
      <c r="W81" s="189"/>
    </row>
    <row r="82" spans="1:23" ht="12.75" customHeight="1">
      <c r="A82" s="219" t="s">
        <v>453</v>
      </c>
      <c r="B82" s="212" t="s">
        <v>1</v>
      </c>
      <c r="C82" s="213">
        <v>1</v>
      </c>
      <c r="D82" s="214">
        <v>140000</v>
      </c>
      <c r="E82" s="215">
        <f t="shared" si="6"/>
        <v>140000</v>
      </c>
      <c r="F82" s="189"/>
      <c r="G82" s="350" t="s">
        <v>640</v>
      </c>
      <c r="H82" s="351" t="s">
        <v>1</v>
      </c>
      <c r="I82" s="351">
        <v>2</v>
      </c>
      <c r="J82" s="214"/>
      <c r="K82" s="215">
        <f>I82*J82</f>
        <v>0</v>
      </c>
      <c r="L82" s="189"/>
      <c r="R82" s="219" t="s">
        <v>453</v>
      </c>
      <c r="S82" s="212" t="s">
        <v>1</v>
      </c>
      <c r="T82" s="213">
        <v>1</v>
      </c>
      <c r="U82" s="214">
        <v>140000</v>
      </c>
      <c r="V82" s="215">
        <f t="shared" si="7"/>
        <v>140000</v>
      </c>
      <c r="W82" s="189"/>
    </row>
    <row r="83" spans="1:23" ht="12.75" customHeight="1">
      <c r="A83" s="219" t="s">
        <v>454</v>
      </c>
      <c r="B83" s="212" t="s">
        <v>1</v>
      </c>
      <c r="C83" s="213">
        <v>8</v>
      </c>
      <c r="D83" s="216">
        <v>50000</v>
      </c>
      <c r="E83" s="215">
        <f t="shared" si="6"/>
        <v>400000</v>
      </c>
      <c r="F83" s="189"/>
      <c r="G83" s="350" t="s">
        <v>648</v>
      </c>
      <c r="H83" s="351" t="s">
        <v>1</v>
      </c>
      <c r="I83" s="351">
        <v>1</v>
      </c>
      <c r="J83" s="214">
        <v>40000</v>
      </c>
      <c r="K83" s="215">
        <f>I83*J83</f>
        <v>40000</v>
      </c>
      <c r="L83" s="189"/>
      <c r="R83" s="219" t="s">
        <v>454</v>
      </c>
      <c r="S83" s="212" t="s">
        <v>1</v>
      </c>
      <c r="T83" s="213">
        <v>8</v>
      </c>
      <c r="U83" s="216">
        <v>50000</v>
      </c>
      <c r="V83" s="215">
        <f t="shared" si="7"/>
        <v>400000</v>
      </c>
      <c r="W83" s="189"/>
    </row>
    <row r="84" spans="1:23" ht="12.75" customHeight="1">
      <c r="A84" s="295" t="s">
        <v>587</v>
      </c>
      <c r="B84" s="291" t="s">
        <v>1</v>
      </c>
      <c r="C84" s="292">
        <v>8</v>
      </c>
      <c r="D84" s="296">
        <v>6000</v>
      </c>
      <c r="E84" s="294">
        <f t="shared" si="6"/>
        <v>48000</v>
      </c>
      <c r="F84" s="189"/>
      <c r="G84" s="364" t="s">
        <v>353</v>
      </c>
      <c r="H84" s="365"/>
      <c r="I84" s="365"/>
      <c r="J84" s="258"/>
      <c r="K84" s="259">
        <f>SUM(K72:K83)</f>
        <v>748000</v>
      </c>
      <c r="L84" s="189"/>
      <c r="R84" s="295" t="s">
        <v>587</v>
      </c>
      <c r="S84" s="291" t="s">
        <v>1</v>
      </c>
      <c r="T84" s="292">
        <v>8</v>
      </c>
      <c r="U84" s="296">
        <v>6000</v>
      </c>
      <c r="V84" s="294">
        <f t="shared" si="7"/>
        <v>48000</v>
      </c>
      <c r="W84" s="189"/>
    </row>
    <row r="85" spans="1:23" ht="12.75" customHeight="1">
      <c r="A85" s="295" t="s">
        <v>588</v>
      </c>
      <c r="B85" s="291" t="s">
        <v>1</v>
      </c>
      <c r="C85" s="304">
        <v>1</v>
      </c>
      <c r="D85" s="296">
        <v>2000</v>
      </c>
      <c r="E85" s="294">
        <f t="shared" si="6"/>
        <v>2000</v>
      </c>
      <c r="F85" s="189"/>
      <c r="G85" s="366" t="s">
        <v>649</v>
      </c>
      <c r="H85" s="367"/>
      <c r="I85" s="367"/>
      <c r="J85" s="208"/>
      <c r="K85" s="239"/>
      <c r="L85" s="189"/>
      <c r="R85" s="295" t="s">
        <v>588</v>
      </c>
      <c r="S85" s="291" t="s">
        <v>1</v>
      </c>
      <c r="T85" s="304">
        <v>1</v>
      </c>
      <c r="U85" s="296">
        <v>2000</v>
      </c>
      <c r="V85" s="294">
        <f t="shared" si="7"/>
        <v>2000</v>
      </c>
      <c r="W85" s="189"/>
    </row>
    <row r="86" spans="1:23" ht="12.75" customHeight="1">
      <c r="A86" s="219" t="s">
        <v>456</v>
      </c>
      <c r="B86" s="212" t="s">
        <v>1</v>
      </c>
      <c r="C86" s="186">
        <v>1</v>
      </c>
      <c r="D86" s="216">
        <v>17000</v>
      </c>
      <c r="E86" s="215">
        <f t="shared" si="6"/>
        <v>17000</v>
      </c>
      <c r="F86" s="189"/>
      <c r="G86" s="368" t="s">
        <v>652</v>
      </c>
      <c r="H86" s="369" t="s">
        <v>1</v>
      </c>
      <c r="I86" s="369">
        <v>1</v>
      </c>
      <c r="J86" s="297">
        <v>3500000</v>
      </c>
      <c r="K86" s="321">
        <f>I86*J86</f>
        <v>3500000</v>
      </c>
      <c r="L86" s="189"/>
      <c r="R86" s="219" t="s">
        <v>456</v>
      </c>
      <c r="S86" s="212" t="s">
        <v>1</v>
      </c>
      <c r="T86" s="186">
        <v>1</v>
      </c>
      <c r="U86" s="216">
        <v>17000</v>
      </c>
      <c r="V86" s="215">
        <f t="shared" si="7"/>
        <v>17000</v>
      </c>
      <c r="W86" s="189"/>
    </row>
    <row r="87" spans="1:23" ht="12.75" customHeight="1">
      <c r="A87" s="219" t="s">
        <v>586</v>
      </c>
      <c r="B87" s="212" t="s">
        <v>1</v>
      </c>
      <c r="C87" s="186">
        <v>1</v>
      </c>
      <c r="D87" s="216">
        <v>15000</v>
      </c>
      <c r="E87" s="215">
        <f t="shared" si="6"/>
        <v>15000</v>
      </c>
      <c r="F87" s="189"/>
      <c r="G87" s="370" t="s">
        <v>653</v>
      </c>
      <c r="H87" s="367" t="s">
        <v>1</v>
      </c>
      <c r="I87" s="367">
        <v>2</v>
      </c>
      <c r="J87" s="208"/>
      <c r="K87" s="239">
        <f>I87*J87</f>
        <v>0</v>
      </c>
      <c r="L87" s="189"/>
      <c r="R87" s="219" t="s">
        <v>586</v>
      </c>
      <c r="S87" s="212" t="s">
        <v>1</v>
      </c>
      <c r="T87" s="186">
        <v>1</v>
      </c>
      <c r="U87" s="216">
        <v>15000</v>
      </c>
      <c r="V87" s="215">
        <f t="shared" si="7"/>
        <v>15000</v>
      </c>
      <c r="W87" s="189"/>
    </row>
    <row r="88" spans="1:23" ht="12.75" customHeight="1">
      <c r="A88" s="228" t="s">
        <v>457</v>
      </c>
      <c r="B88" s="212" t="s">
        <v>1</v>
      </c>
      <c r="C88" s="186">
        <v>1</v>
      </c>
      <c r="D88" s="216">
        <v>750000</v>
      </c>
      <c r="E88" s="215">
        <f t="shared" si="6"/>
        <v>750000</v>
      </c>
      <c r="F88" s="189"/>
      <c r="G88" s="370" t="s">
        <v>654</v>
      </c>
      <c r="H88" s="367" t="s">
        <v>1</v>
      </c>
      <c r="I88" s="367">
        <v>1</v>
      </c>
      <c r="J88" s="208"/>
      <c r="K88" s="239">
        <f>I88*J88</f>
        <v>0</v>
      </c>
      <c r="L88" s="189"/>
      <c r="R88" s="228" t="s">
        <v>457</v>
      </c>
      <c r="S88" s="212" t="s">
        <v>1</v>
      </c>
      <c r="T88" s="186">
        <v>1</v>
      </c>
      <c r="U88" s="216">
        <v>750000</v>
      </c>
      <c r="V88" s="215">
        <f t="shared" si="7"/>
        <v>750000</v>
      </c>
      <c r="W88" s="189"/>
    </row>
    <row r="89" spans="1:23" ht="12.75" customHeight="1">
      <c r="A89" s="228" t="s">
        <v>814</v>
      </c>
      <c r="B89" s="212" t="s">
        <v>1</v>
      </c>
      <c r="C89" s="186">
        <v>1</v>
      </c>
      <c r="D89" s="216">
        <v>1620000</v>
      </c>
      <c r="E89" s="215">
        <f t="shared" si="6"/>
        <v>1620000</v>
      </c>
      <c r="F89" s="189"/>
      <c r="G89" s="370" t="s">
        <v>607</v>
      </c>
      <c r="H89" s="367" t="s">
        <v>1</v>
      </c>
      <c r="I89" s="367">
        <v>1</v>
      </c>
      <c r="J89" s="208">
        <v>30000</v>
      </c>
      <c r="K89" s="239">
        <f>I89*J89</f>
        <v>30000</v>
      </c>
      <c r="L89" s="189"/>
      <c r="R89" s="228" t="s">
        <v>814</v>
      </c>
      <c r="S89" s="212" t="s">
        <v>1</v>
      </c>
      <c r="T89" s="186">
        <v>1</v>
      </c>
      <c r="U89" s="216">
        <v>1620000</v>
      </c>
      <c r="V89" s="215">
        <f t="shared" si="7"/>
        <v>1620000</v>
      </c>
      <c r="W89" s="189"/>
    </row>
    <row r="90" spans="1:23" ht="12.75" customHeight="1">
      <c r="A90" s="219" t="s">
        <v>458</v>
      </c>
      <c r="B90" s="212" t="s">
        <v>1</v>
      </c>
      <c r="C90" s="186">
        <v>1</v>
      </c>
      <c r="D90" s="216">
        <v>120000</v>
      </c>
      <c r="E90" s="215">
        <f t="shared" si="6"/>
        <v>120000</v>
      </c>
      <c r="F90" s="189"/>
      <c r="G90" s="364" t="s">
        <v>655</v>
      </c>
      <c r="H90" s="371"/>
      <c r="I90" s="371"/>
      <c r="J90" s="261"/>
      <c r="K90" s="259">
        <f>SUM(K86:K89)</f>
        <v>3530000</v>
      </c>
      <c r="L90" s="189"/>
      <c r="R90" s="219" t="s">
        <v>458</v>
      </c>
      <c r="S90" s="212" t="s">
        <v>1</v>
      </c>
      <c r="T90" s="186">
        <v>1</v>
      </c>
      <c r="U90" s="216">
        <v>120000</v>
      </c>
      <c r="V90" s="215">
        <f t="shared" si="7"/>
        <v>120000</v>
      </c>
      <c r="W90" s="189"/>
    </row>
    <row r="91" spans="1:23" ht="12.75" customHeight="1">
      <c r="A91" s="219" t="s">
        <v>459</v>
      </c>
      <c r="B91" s="212" t="s">
        <v>1</v>
      </c>
      <c r="C91" s="213">
        <v>8</v>
      </c>
      <c r="D91" s="216">
        <v>80000</v>
      </c>
      <c r="E91" s="215">
        <f t="shared" si="6"/>
        <v>640000</v>
      </c>
      <c r="F91" s="189"/>
      <c r="G91" s="389" t="s">
        <v>656</v>
      </c>
      <c r="H91" s="390"/>
      <c r="I91" s="390"/>
      <c r="J91" s="387"/>
      <c r="K91" s="388">
        <f>K84+K90</f>
        <v>4278000</v>
      </c>
      <c r="L91" s="189"/>
      <c r="R91" s="219" t="s">
        <v>459</v>
      </c>
      <c r="S91" s="212" t="s">
        <v>1</v>
      </c>
      <c r="T91" s="213">
        <v>8</v>
      </c>
      <c r="U91" s="216">
        <v>80000</v>
      </c>
      <c r="V91" s="215">
        <f t="shared" si="7"/>
        <v>640000</v>
      </c>
      <c r="W91" s="189"/>
    </row>
    <row r="92" spans="1:23" ht="12.75" customHeight="1">
      <c r="A92" s="219" t="s">
        <v>460</v>
      </c>
      <c r="B92" s="212" t="s">
        <v>1</v>
      </c>
      <c r="C92" s="186"/>
      <c r="D92" s="216">
        <v>80000</v>
      </c>
      <c r="E92" s="215">
        <f t="shared" si="6"/>
        <v>0</v>
      </c>
      <c r="F92" s="189"/>
      <c r="G92" s="366" t="s">
        <v>657</v>
      </c>
      <c r="H92" s="372"/>
      <c r="I92" s="372"/>
      <c r="J92" s="238"/>
      <c r="K92" s="239"/>
      <c r="L92" s="189"/>
      <c r="R92" s="219" t="s">
        <v>460</v>
      </c>
      <c r="S92" s="212" t="s">
        <v>1</v>
      </c>
      <c r="T92" s="186"/>
      <c r="U92" s="216">
        <v>80000</v>
      </c>
      <c r="V92" s="215">
        <f t="shared" si="7"/>
        <v>0</v>
      </c>
      <c r="W92" s="189"/>
    </row>
    <row r="93" spans="1:23" ht="12.75" customHeight="1">
      <c r="A93" s="219" t="s">
        <v>461</v>
      </c>
      <c r="B93" s="212" t="s">
        <v>1</v>
      </c>
      <c r="C93" s="186">
        <v>2</v>
      </c>
      <c r="D93" s="216">
        <v>15000</v>
      </c>
      <c r="E93" s="215">
        <f t="shared" si="6"/>
        <v>30000</v>
      </c>
      <c r="F93" s="189"/>
      <c r="G93" s="370" t="s">
        <v>813</v>
      </c>
      <c r="H93" s="367" t="s">
        <v>1</v>
      </c>
      <c r="I93" s="367">
        <v>1</v>
      </c>
      <c r="J93" s="208">
        <v>4400000</v>
      </c>
      <c r="K93" s="218">
        <f>I93*J93</f>
        <v>4400000</v>
      </c>
      <c r="L93" s="189"/>
      <c r="R93" s="219" t="s">
        <v>461</v>
      </c>
      <c r="S93" s="212" t="s">
        <v>1</v>
      </c>
      <c r="T93" s="186">
        <v>2</v>
      </c>
      <c r="U93" s="216">
        <v>15000</v>
      </c>
      <c r="V93" s="215">
        <f t="shared" si="7"/>
        <v>30000</v>
      </c>
      <c r="W93" s="189"/>
    </row>
    <row r="94" spans="1:23" ht="12.75" customHeight="1">
      <c r="A94" s="295" t="s">
        <v>590</v>
      </c>
      <c r="B94" s="291" t="s">
        <v>1</v>
      </c>
      <c r="C94" s="304">
        <v>8</v>
      </c>
      <c r="D94" s="296">
        <v>4800</v>
      </c>
      <c r="E94" s="294">
        <f t="shared" si="6"/>
        <v>38400</v>
      </c>
      <c r="F94" s="189"/>
      <c r="G94" s="389" t="s">
        <v>658</v>
      </c>
      <c r="H94" s="390"/>
      <c r="I94" s="390"/>
      <c r="J94" s="387"/>
      <c r="K94" s="388">
        <f>SUM(K93)</f>
        <v>4400000</v>
      </c>
      <c r="L94" s="189"/>
      <c r="R94" s="295" t="s">
        <v>590</v>
      </c>
      <c r="S94" s="291" t="s">
        <v>1</v>
      </c>
      <c r="T94" s="304">
        <v>8</v>
      </c>
      <c r="U94" s="296">
        <v>4800</v>
      </c>
      <c r="V94" s="294">
        <f t="shared" si="7"/>
        <v>38400</v>
      </c>
      <c r="W94" s="189"/>
    </row>
    <row r="95" spans="1:23" ht="12.75" customHeight="1">
      <c r="A95" s="219" t="s">
        <v>591</v>
      </c>
      <c r="B95" s="212" t="s">
        <v>1</v>
      </c>
      <c r="C95" s="186">
        <v>1</v>
      </c>
      <c r="D95" s="216">
        <v>18000</v>
      </c>
      <c r="E95" s="215">
        <f t="shared" si="6"/>
        <v>18000</v>
      </c>
      <c r="F95" s="189"/>
      <c r="G95" s="366" t="s">
        <v>659</v>
      </c>
      <c r="H95" s="372"/>
      <c r="I95" s="372"/>
      <c r="J95" s="238"/>
      <c r="K95" s="239"/>
      <c r="L95" s="189"/>
      <c r="R95" s="219" t="s">
        <v>591</v>
      </c>
      <c r="S95" s="212" t="s">
        <v>1</v>
      </c>
      <c r="T95" s="186">
        <v>1</v>
      </c>
      <c r="U95" s="216">
        <v>18000</v>
      </c>
      <c r="V95" s="215">
        <f t="shared" si="7"/>
        <v>18000</v>
      </c>
      <c r="W95" s="189"/>
    </row>
    <row r="96" spans="1:23" ht="12.75" customHeight="1">
      <c r="A96" s="219" t="s">
        <v>592</v>
      </c>
      <c r="B96" s="212" t="s">
        <v>1</v>
      </c>
      <c r="C96" s="186">
        <v>8</v>
      </c>
      <c r="D96" s="216">
        <v>12000</v>
      </c>
      <c r="E96" s="215">
        <f t="shared" si="6"/>
        <v>96000</v>
      </c>
      <c r="F96" s="189"/>
      <c r="G96" s="370" t="s">
        <v>660</v>
      </c>
      <c r="H96" s="367" t="s">
        <v>1</v>
      </c>
      <c r="I96" s="367">
        <v>1</v>
      </c>
      <c r="J96" s="208">
        <v>2000000</v>
      </c>
      <c r="K96" s="218">
        <f>I96*J96</f>
        <v>2000000</v>
      </c>
      <c r="L96" s="189"/>
      <c r="R96" s="219" t="s">
        <v>592</v>
      </c>
      <c r="S96" s="212" t="s">
        <v>1</v>
      </c>
      <c r="T96" s="186">
        <v>8</v>
      </c>
      <c r="U96" s="216">
        <v>12000</v>
      </c>
      <c r="V96" s="215">
        <f t="shared" si="7"/>
        <v>96000</v>
      </c>
      <c r="W96" s="189"/>
    </row>
    <row r="97" spans="1:23" ht="12.75" customHeight="1">
      <c r="A97" s="295" t="s">
        <v>593</v>
      </c>
      <c r="B97" s="291" t="s">
        <v>1</v>
      </c>
      <c r="C97" s="304">
        <v>12</v>
      </c>
      <c r="D97" s="296">
        <v>2000</v>
      </c>
      <c r="E97" s="294">
        <f t="shared" si="6"/>
        <v>24000</v>
      </c>
      <c r="F97" s="189"/>
      <c r="G97" s="389" t="s">
        <v>661</v>
      </c>
      <c r="H97" s="390"/>
      <c r="I97" s="390"/>
      <c r="J97" s="387"/>
      <c r="K97" s="388">
        <f>SUM(K96)</f>
        <v>2000000</v>
      </c>
      <c r="L97" s="189"/>
      <c r="R97" s="295" t="s">
        <v>593</v>
      </c>
      <c r="S97" s="291" t="s">
        <v>1</v>
      </c>
      <c r="T97" s="304">
        <v>12</v>
      </c>
      <c r="U97" s="296">
        <v>2000</v>
      </c>
      <c r="V97" s="294">
        <f t="shared" si="7"/>
        <v>24000</v>
      </c>
      <c r="W97" s="189"/>
    </row>
    <row r="98" spans="1:23" ht="12.75" customHeight="1">
      <c r="A98" s="295" t="s">
        <v>594</v>
      </c>
      <c r="B98" s="291" t="s">
        <v>1</v>
      </c>
      <c r="C98" s="304">
        <v>1</v>
      </c>
      <c r="D98" s="296">
        <v>3000</v>
      </c>
      <c r="E98" s="294">
        <f t="shared" si="6"/>
        <v>3000</v>
      </c>
      <c r="F98" s="189"/>
      <c r="G98" s="345" t="s">
        <v>318</v>
      </c>
      <c r="H98" s="346" t="s">
        <v>320</v>
      </c>
      <c r="I98" s="347" t="s">
        <v>324</v>
      </c>
      <c r="J98" s="209" t="s">
        <v>322</v>
      </c>
      <c r="K98" s="383" t="s">
        <v>325</v>
      </c>
      <c r="L98" s="189"/>
      <c r="R98" s="295" t="s">
        <v>594</v>
      </c>
      <c r="S98" s="291" t="s">
        <v>1</v>
      </c>
      <c r="T98" s="304">
        <v>1</v>
      </c>
      <c r="U98" s="296">
        <v>3000</v>
      </c>
      <c r="V98" s="294">
        <f t="shared" si="7"/>
        <v>3000</v>
      </c>
      <c r="W98" s="189"/>
    </row>
    <row r="99" spans="1:23" ht="12.75" customHeight="1">
      <c r="A99" s="219" t="s">
        <v>595</v>
      </c>
      <c r="B99" s="212" t="s">
        <v>1</v>
      </c>
      <c r="C99" s="186">
        <v>5</v>
      </c>
      <c r="D99" s="216">
        <v>30000</v>
      </c>
      <c r="E99" s="215">
        <f t="shared" si="6"/>
        <v>150000</v>
      </c>
      <c r="F99" s="189"/>
      <c r="G99" s="363" t="s">
        <v>401</v>
      </c>
      <c r="H99" s="346"/>
      <c r="I99" s="346"/>
      <c r="J99" s="221"/>
      <c r="K99" s="222"/>
      <c r="L99" s="189"/>
      <c r="R99" s="219" t="s">
        <v>595</v>
      </c>
      <c r="S99" s="212" t="s">
        <v>1</v>
      </c>
      <c r="T99" s="186">
        <v>5</v>
      </c>
      <c r="U99" s="216">
        <v>30000</v>
      </c>
      <c r="V99" s="215">
        <f t="shared" si="7"/>
        <v>150000</v>
      </c>
      <c r="W99" s="189"/>
    </row>
    <row r="100" spans="1:23" ht="12.75" customHeight="1">
      <c r="A100" s="219" t="s">
        <v>596</v>
      </c>
      <c r="B100" s="212" t="s">
        <v>1</v>
      </c>
      <c r="C100" s="186">
        <v>8</v>
      </c>
      <c r="D100" s="216">
        <v>35000</v>
      </c>
      <c r="E100" s="215">
        <f t="shared" si="6"/>
        <v>280000</v>
      </c>
      <c r="F100" s="189"/>
      <c r="G100" s="373" t="s">
        <v>355</v>
      </c>
      <c r="H100" s="346"/>
      <c r="I100" s="346"/>
      <c r="J100" s="221"/>
      <c r="K100" s="222"/>
      <c r="L100" s="189"/>
      <c r="R100" s="219" t="s">
        <v>596</v>
      </c>
      <c r="S100" s="212" t="s">
        <v>1</v>
      </c>
      <c r="T100" s="186">
        <v>8</v>
      </c>
      <c r="U100" s="216">
        <v>35000</v>
      </c>
      <c r="V100" s="215">
        <f t="shared" si="7"/>
        <v>280000</v>
      </c>
      <c r="W100" s="189"/>
    </row>
    <row r="101" spans="1:23" ht="12.75" customHeight="1">
      <c r="A101" s="219" t="s">
        <v>597</v>
      </c>
      <c r="B101" s="212" t="s">
        <v>1</v>
      </c>
      <c r="C101" s="186"/>
      <c r="D101" s="216"/>
      <c r="E101" s="215">
        <f t="shared" si="6"/>
        <v>0</v>
      </c>
      <c r="F101" s="189"/>
      <c r="G101" s="350"/>
      <c r="H101" s="351"/>
      <c r="I101" s="351"/>
      <c r="J101" s="214"/>
      <c r="K101" s="215"/>
      <c r="L101" s="189"/>
      <c r="R101" s="219" t="s">
        <v>597</v>
      </c>
      <c r="S101" s="212" t="s">
        <v>1</v>
      </c>
      <c r="T101" s="186"/>
      <c r="U101" s="216"/>
      <c r="V101" s="215">
        <f t="shared" si="7"/>
        <v>0</v>
      </c>
      <c r="W101" s="189"/>
    </row>
    <row r="102" spans="1:23" ht="12.75" customHeight="1">
      <c r="A102" s="219" t="s">
        <v>468</v>
      </c>
      <c r="B102" s="212" t="s">
        <v>1</v>
      </c>
      <c r="C102" s="186">
        <v>1</v>
      </c>
      <c r="D102" s="216">
        <v>80000</v>
      </c>
      <c r="E102" s="215">
        <f t="shared" si="6"/>
        <v>80000</v>
      </c>
      <c r="F102" s="189"/>
      <c r="G102" s="350" t="s">
        <v>453</v>
      </c>
      <c r="H102" s="351" t="s">
        <v>1</v>
      </c>
      <c r="I102" s="351">
        <v>1</v>
      </c>
      <c r="J102" s="214">
        <v>140000</v>
      </c>
      <c r="K102" s="215">
        <f aca="true" t="shared" si="8" ref="K102:K107">I102*J102</f>
        <v>140000</v>
      </c>
      <c r="L102" s="189"/>
      <c r="R102" s="219" t="s">
        <v>468</v>
      </c>
      <c r="S102" s="212" t="s">
        <v>1</v>
      </c>
      <c r="T102" s="186">
        <v>1</v>
      </c>
      <c r="U102" s="216">
        <v>80000</v>
      </c>
      <c r="V102" s="215">
        <f t="shared" si="7"/>
        <v>80000</v>
      </c>
      <c r="W102" s="189"/>
    </row>
    <row r="103" spans="1:23" ht="12.75" customHeight="1">
      <c r="A103" s="219" t="s">
        <v>598</v>
      </c>
      <c r="B103" s="212" t="s">
        <v>1</v>
      </c>
      <c r="C103" s="186">
        <v>1</v>
      </c>
      <c r="D103" s="216"/>
      <c r="E103" s="215">
        <f t="shared" si="6"/>
        <v>0</v>
      </c>
      <c r="F103" s="189"/>
      <c r="G103" s="350" t="s">
        <v>662</v>
      </c>
      <c r="H103" s="351" t="s">
        <v>1</v>
      </c>
      <c r="I103" s="351">
        <v>2</v>
      </c>
      <c r="J103" s="214">
        <v>80000</v>
      </c>
      <c r="K103" s="215">
        <f t="shared" si="8"/>
        <v>160000</v>
      </c>
      <c r="L103" s="189"/>
      <c r="R103" s="219" t="s">
        <v>598</v>
      </c>
      <c r="S103" s="212" t="s">
        <v>1</v>
      </c>
      <c r="T103" s="186">
        <v>1</v>
      </c>
      <c r="U103" s="216"/>
      <c r="V103" s="215">
        <f t="shared" si="7"/>
        <v>0</v>
      </c>
      <c r="W103" s="189"/>
    </row>
    <row r="104" spans="1:23" ht="12.75" customHeight="1">
      <c r="A104" s="219" t="s">
        <v>599</v>
      </c>
      <c r="B104" s="212" t="s">
        <v>1</v>
      </c>
      <c r="C104" s="186">
        <v>2</v>
      </c>
      <c r="D104" s="216">
        <v>45000</v>
      </c>
      <c r="E104" s="215">
        <f t="shared" si="6"/>
        <v>90000</v>
      </c>
      <c r="F104" s="189"/>
      <c r="G104" s="350" t="s">
        <v>467</v>
      </c>
      <c r="H104" s="351" t="s">
        <v>1</v>
      </c>
      <c r="I104" s="351">
        <v>2</v>
      </c>
      <c r="J104" s="214">
        <v>60000</v>
      </c>
      <c r="K104" s="215">
        <f t="shared" si="8"/>
        <v>120000</v>
      </c>
      <c r="L104" s="189"/>
      <c r="R104" s="219" t="s">
        <v>599</v>
      </c>
      <c r="S104" s="212" t="s">
        <v>1</v>
      </c>
      <c r="T104" s="186">
        <v>2</v>
      </c>
      <c r="U104" s="216">
        <v>45000</v>
      </c>
      <c r="V104" s="215">
        <f t="shared" si="7"/>
        <v>90000</v>
      </c>
      <c r="W104" s="189"/>
    </row>
    <row r="105" spans="1:23" ht="12.75" customHeight="1">
      <c r="A105" s="295" t="s">
        <v>600</v>
      </c>
      <c r="B105" s="291" t="s">
        <v>1</v>
      </c>
      <c r="C105" s="304">
        <v>3</v>
      </c>
      <c r="D105" s="296">
        <v>19500</v>
      </c>
      <c r="E105" s="294">
        <f t="shared" si="6"/>
        <v>58500</v>
      </c>
      <c r="F105" s="189"/>
      <c r="G105" s="350" t="s">
        <v>663</v>
      </c>
      <c r="H105" s="351" t="s">
        <v>1</v>
      </c>
      <c r="I105" s="351">
        <v>1</v>
      </c>
      <c r="J105" s="214">
        <v>25000</v>
      </c>
      <c r="K105" s="215">
        <f t="shared" si="8"/>
        <v>25000</v>
      </c>
      <c r="L105" s="189"/>
      <c r="R105" s="295" t="s">
        <v>600</v>
      </c>
      <c r="S105" s="291" t="s">
        <v>1</v>
      </c>
      <c r="T105" s="304">
        <v>3</v>
      </c>
      <c r="U105" s="296">
        <v>19500</v>
      </c>
      <c r="V105" s="294">
        <f t="shared" si="7"/>
        <v>58500</v>
      </c>
      <c r="W105" s="189"/>
    </row>
    <row r="106" spans="1:23" ht="12.75" customHeight="1">
      <c r="A106" s="295" t="s">
        <v>601</v>
      </c>
      <c r="B106" s="291" t="s">
        <v>1</v>
      </c>
      <c r="C106" s="304">
        <v>2</v>
      </c>
      <c r="D106" s="296">
        <v>19500</v>
      </c>
      <c r="E106" s="294">
        <f t="shared" si="6"/>
        <v>39000</v>
      </c>
      <c r="F106" s="189"/>
      <c r="G106" s="350" t="s">
        <v>666</v>
      </c>
      <c r="H106" s="351" t="s">
        <v>1</v>
      </c>
      <c r="I106" s="351">
        <v>1</v>
      </c>
      <c r="J106" s="214">
        <v>12000</v>
      </c>
      <c r="K106" s="215">
        <f t="shared" si="8"/>
        <v>12000</v>
      </c>
      <c r="L106" s="189"/>
      <c r="R106" s="295" t="s">
        <v>601</v>
      </c>
      <c r="S106" s="291" t="s">
        <v>1</v>
      </c>
      <c r="T106" s="304">
        <v>2</v>
      </c>
      <c r="U106" s="296">
        <v>19500</v>
      </c>
      <c r="V106" s="294">
        <f t="shared" si="7"/>
        <v>39000</v>
      </c>
      <c r="W106" s="189"/>
    </row>
    <row r="107" spans="1:23" ht="12.75" customHeight="1">
      <c r="A107" s="295" t="s">
        <v>615</v>
      </c>
      <c r="B107" s="291" t="s">
        <v>1</v>
      </c>
      <c r="C107" s="304">
        <v>2</v>
      </c>
      <c r="D107" s="296">
        <v>8000</v>
      </c>
      <c r="E107" s="294">
        <f t="shared" si="6"/>
        <v>16000</v>
      </c>
      <c r="F107" s="189"/>
      <c r="G107" s="350" t="s">
        <v>668</v>
      </c>
      <c r="H107" s="351" t="s">
        <v>1</v>
      </c>
      <c r="I107" s="351">
        <v>1</v>
      </c>
      <c r="J107" s="214">
        <v>35000</v>
      </c>
      <c r="K107" s="215">
        <f t="shared" si="8"/>
        <v>35000</v>
      </c>
      <c r="L107" s="189"/>
      <c r="R107" s="295" t="s">
        <v>615</v>
      </c>
      <c r="S107" s="291" t="s">
        <v>1</v>
      </c>
      <c r="T107" s="304">
        <v>2</v>
      </c>
      <c r="U107" s="296">
        <v>8000</v>
      </c>
      <c r="V107" s="294">
        <f t="shared" si="7"/>
        <v>16000</v>
      </c>
      <c r="W107" s="189"/>
    </row>
    <row r="108" spans="1:23" ht="12.75" customHeight="1">
      <c r="A108" s="295" t="s">
        <v>602</v>
      </c>
      <c r="B108" s="291" t="s">
        <v>1</v>
      </c>
      <c r="C108" s="304">
        <v>2</v>
      </c>
      <c r="D108" s="296">
        <v>4000</v>
      </c>
      <c r="E108" s="294">
        <f t="shared" si="6"/>
        <v>8000</v>
      </c>
      <c r="F108" s="189"/>
      <c r="G108" s="350"/>
      <c r="H108" s="351"/>
      <c r="I108" s="351"/>
      <c r="J108" s="214"/>
      <c r="K108" s="215"/>
      <c r="L108" s="189"/>
      <c r="R108" s="295" t="s">
        <v>602</v>
      </c>
      <c r="S108" s="291" t="s">
        <v>1</v>
      </c>
      <c r="T108" s="304">
        <v>2</v>
      </c>
      <c r="U108" s="296">
        <v>4000</v>
      </c>
      <c r="V108" s="294">
        <f t="shared" si="7"/>
        <v>8000</v>
      </c>
      <c r="W108" s="189"/>
    </row>
    <row r="109" spans="1:23" ht="12.75" customHeight="1">
      <c r="A109" s="295" t="s">
        <v>603</v>
      </c>
      <c r="B109" s="291" t="s">
        <v>1</v>
      </c>
      <c r="C109" s="304">
        <v>2</v>
      </c>
      <c r="D109" s="296">
        <v>6000</v>
      </c>
      <c r="E109" s="294">
        <f t="shared" si="6"/>
        <v>12000</v>
      </c>
      <c r="F109" s="189"/>
      <c r="G109" s="350" t="s">
        <v>670</v>
      </c>
      <c r="H109" s="351" t="s">
        <v>1</v>
      </c>
      <c r="I109" s="351">
        <v>1</v>
      </c>
      <c r="J109" s="214">
        <v>7000</v>
      </c>
      <c r="K109" s="215">
        <f>I109*J109</f>
        <v>7000</v>
      </c>
      <c r="L109" s="189"/>
      <c r="R109" s="295" t="s">
        <v>603</v>
      </c>
      <c r="S109" s="291" t="s">
        <v>1</v>
      </c>
      <c r="T109" s="304">
        <v>2</v>
      </c>
      <c r="U109" s="296">
        <v>6000</v>
      </c>
      <c r="V109" s="294">
        <f t="shared" si="7"/>
        <v>12000</v>
      </c>
      <c r="W109" s="189"/>
    </row>
    <row r="110" spans="1:23" ht="12.75" customHeight="1">
      <c r="A110" s="295" t="s">
        <v>604</v>
      </c>
      <c r="B110" s="291" t="s">
        <v>1</v>
      </c>
      <c r="C110" s="304">
        <v>2</v>
      </c>
      <c r="D110" s="296">
        <v>6000</v>
      </c>
      <c r="E110" s="294">
        <f t="shared" si="6"/>
        <v>12000</v>
      </c>
      <c r="F110" s="189"/>
      <c r="G110" s="374" t="s">
        <v>424</v>
      </c>
      <c r="H110" s="375"/>
      <c r="I110" s="375"/>
      <c r="J110" s="267"/>
      <c r="K110" s="259">
        <f>SUM(K100:K109)</f>
        <v>499000</v>
      </c>
      <c r="L110" s="189"/>
      <c r="R110" s="295" t="s">
        <v>604</v>
      </c>
      <c r="S110" s="291" t="s">
        <v>1</v>
      </c>
      <c r="T110" s="304">
        <v>2</v>
      </c>
      <c r="U110" s="296">
        <v>6000</v>
      </c>
      <c r="V110" s="294">
        <f t="shared" si="7"/>
        <v>12000</v>
      </c>
      <c r="W110" s="189"/>
    </row>
    <row r="111" spans="1:23" ht="12.75" customHeight="1">
      <c r="A111" s="295" t="s">
        <v>605</v>
      </c>
      <c r="B111" s="291" t="s">
        <v>1</v>
      </c>
      <c r="C111" s="304">
        <v>4</v>
      </c>
      <c r="D111" s="296">
        <v>3200</v>
      </c>
      <c r="E111" s="294">
        <f t="shared" si="6"/>
        <v>12800</v>
      </c>
      <c r="F111" s="318">
        <f>E111+E110+E109+E108+E107+E106+E105+E98+E97+E94+E85+E84+E72+E71+E70</f>
        <v>313700</v>
      </c>
      <c r="G111" s="373" t="s">
        <v>356</v>
      </c>
      <c r="H111" s="349"/>
      <c r="I111" s="349"/>
      <c r="J111" s="216"/>
      <c r="K111" s="215">
        <f>I111*J111</f>
        <v>0</v>
      </c>
      <c r="L111" s="319"/>
      <c r="R111" s="295" t="s">
        <v>605</v>
      </c>
      <c r="S111" s="291" t="s">
        <v>1</v>
      </c>
      <c r="T111" s="304">
        <v>4</v>
      </c>
      <c r="U111" s="296">
        <v>3200</v>
      </c>
      <c r="V111" s="294">
        <f t="shared" si="7"/>
        <v>12800</v>
      </c>
      <c r="W111" s="318">
        <f>V111+V110+V109+V108+V107+V106+V105+V98+V97+V94+V85+V84+V72+V71+V70</f>
        <v>313700</v>
      </c>
    </row>
    <row r="112" spans="1:23" ht="12.75" customHeight="1">
      <c r="A112" s="219" t="s">
        <v>606</v>
      </c>
      <c r="B112" s="212" t="s">
        <v>1</v>
      </c>
      <c r="C112" s="186">
        <v>8</v>
      </c>
      <c r="D112" s="216"/>
      <c r="E112" s="215">
        <f t="shared" si="6"/>
        <v>0</v>
      </c>
      <c r="F112" s="316">
        <f>E61+E60+E59</f>
        <v>0</v>
      </c>
      <c r="G112" s="350" t="s">
        <v>671</v>
      </c>
      <c r="H112" s="351" t="s">
        <v>1</v>
      </c>
      <c r="I112" s="351">
        <v>1</v>
      </c>
      <c r="J112" s="214">
        <v>30000</v>
      </c>
      <c r="K112" s="215">
        <f>I112*J112</f>
        <v>30000</v>
      </c>
      <c r="L112" s="319"/>
      <c r="R112" s="219" t="s">
        <v>606</v>
      </c>
      <c r="S112" s="212" t="s">
        <v>1</v>
      </c>
      <c r="T112" s="186">
        <v>8</v>
      </c>
      <c r="U112" s="216"/>
      <c r="V112" s="215">
        <f t="shared" si="7"/>
        <v>0</v>
      </c>
      <c r="W112" s="316">
        <f>V61+V60+V59</f>
        <v>0</v>
      </c>
    </row>
    <row r="113" spans="1:23" ht="12.75" customHeight="1">
      <c r="A113" s="254" t="s">
        <v>351</v>
      </c>
      <c r="B113" s="255"/>
      <c r="C113" s="255"/>
      <c r="D113" s="251"/>
      <c r="E113" s="252">
        <f>SUM(E76:E112)</f>
        <v>6139700</v>
      </c>
      <c r="F113" s="311"/>
      <c r="G113" s="350" t="s">
        <v>469</v>
      </c>
      <c r="H113" s="351" t="s">
        <v>1</v>
      </c>
      <c r="I113" s="351">
        <v>1</v>
      </c>
      <c r="J113" s="214">
        <v>18000</v>
      </c>
      <c r="K113" s="215">
        <f>I113*J113</f>
        <v>18000</v>
      </c>
      <c r="L113" s="311"/>
      <c r="R113" s="254" t="s">
        <v>351</v>
      </c>
      <c r="S113" s="255"/>
      <c r="T113" s="255"/>
      <c r="U113" s="251"/>
      <c r="V113" s="252">
        <f>SUM(V76:V112)</f>
        <v>6139700</v>
      </c>
      <c r="W113" s="311"/>
    </row>
    <row r="114" spans="1:23" ht="12.75" customHeight="1">
      <c r="A114" s="220" t="s">
        <v>352</v>
      </c>
      <c r="B114" s="224" t="s">
        <v>1</v>
      </c>
      <c r="C114" s="210" t="s">
        <v>324</v>
      </c>
      <c r="D114" s="209" t="s">
        <v>322</v>
      </c>
      <c r="E114" s="210" t="s">
        <v>325</v>
      </c>
      <c r="F114" s="189"/>
      <c r="G114" s="350" t="s">
        <v>672</v>
      </c>
      <c r="H114" s="351" t="s">
        <v>1</v>
      </c>
      <c r="I114" s="351">
        <v>2</v>
      </c>
      <c r="J114" s="214">
        <v>30000</v>
      </c>
      <c r="K114" s="215">
        <f>I114*J114</f>
        <v>60000</v>
      </c>
      <c r="L114" s="189"/>
      <c r="R114" s="220" t="s">
        <v>352</v>
      </c>
      <c r="S114" s="224" t="s">
        <v>1</v>
      </c>
      <c r="T114" s="210" t="s">
        <v>324</v>
      </c>
      <c r="U114" s="209" t="s">
        <v>322</v>
      </c>
      <c r="V114" s="210" t="s">
        <v>325</v>
      </c>
      <c r="W114" s="189"/>
    </row>
    <row r="115" spans="1:23" ht="12.75" customHeight="1">
      <c r="A115" s="219" t="s">
        <v>616</v>
      </c>
      <c r="B115" s="186" t="s">
        <v>1</v>
      </c>
      <c r="C115" s="186"/>
      <c r="D115" s="214">
        <v>140000</v>
      </c>
      <c r="E115" s="215">
        <f t="shared" si="6"/>
        <v>0</v>
      </c>
      <c r="F115" s="189"/>
      <c r="G115" s="345" t="s">
        <v>318</v>
      </c>
      <c r="H115" s="346" t="s">
        <v>320</v>
      </c>
      <c r="I115" s="347" t="s">
        <v>324</v>
      </c>
      <c r="J115" s="209" t="s">
        <v>322</v>
      </c>
      <c r="K115" s="383" t="s">
        <v>325</v>
      </c>
      <c r="L115" s="189"/>
      <c r="R115" s="219" t="s">
        <v>616</v>
      </c>
      <c r="S115" s="186" t="s">
        <v>1</v>
      </c>
      <c r="T115" s="186"/>
      <c r="U115" s="214">
        <v>140000</v>
      </c>
      <c r="V115" s="215">
        <f aca="true" t="shared" si="9" ref="V115:V152">T115*U115</f>
        <v>0</v>
      </c>
      <c r="W115" s="189"/>
    </row>
    <row r="116" spans="1:23" ht="12.75" customHeight="1">
      <c r="A116" s="219" t="s">
        <v>463</v>
      </c>
      <c r="B116" s="186" t="s">
        <v>1</v>
      </c>
      <c r="C116" s="186">
        <v>2</v>
      </c>
      <c r="D116" s="214">
        <v>60000</v>
      </c>
      <c r="E116" s="215">
        <f t="shared" si="6"/>
        <v>120000</v>
      </c>
      <c r="F116" s="189"/>
      <c r="G116" s="350" t="s">
        <v>673</v>
      </c>
      <c r="H116" s="351" t="s">
        <v>1</v>
      </c>
      <c r="I116" s="351"/>
      <c r="J116" s="214"/>
      <c r="K116" s="215">
        <f>I116*J116</f>
        <v>0</v>
      </c>
      <c r="L116" s="189"/>
      <c r="R116" s="219" t="s">
        <v>463</v>
      </c>
      <c r="S116" s="186" t="s">
        <v>1</v>
      </c>
      <c r="T116" s="186">
        <v>2</v>
      </c>
      <c r="U116" s="214">
        <v>60000</v>
      </c>
      <c r="V116" s="215">
        <f t="shared" si="9"/>
        <v>120000</v>
      </c>
      <c r="W116" s="189"/>
    </row>
    <row r="117" spans="1:23" ht="12.75" customHeight="1">
      <c r="A117" s="219" t="s">
        <v>464</v>
      </c>
      <c r="B117" s="186" t="s">
        <v>1</v>
      </c>
      <c r="C117" s="186">
        <v>1</v>
      </c>
      <c r="D117" s="216">
        <v>120000</v>
      </c>
      <c r="E117" s="215">
        <f t="shared" si="6"/>
        <v>120000</v>
      </c>
      <c r="F117" s="189"/>
      <c r="G117" s="364" t="s">
        <v>358</v>
      </c>
      <c r="H117" s="371"/>
      <c r="I117" s="371"/>
      <c r="J117" s="261"/>
      <c r="K117" s="259">
        <f>SUM(K112:K116)</f>
        <v>108000</v>
      </c>
      <c r="L117" s="189"/>
      <c r="R117" s="219" t="s">
        <v>464</v>
      </c>
      <c r="S117" s="186" t="s">
        <v>1</v>
      </c>
      <c r="T117" s="186">
        <v>1</v>
      </c>
      <c r="U117" s="216">
        <v>120000</v>
      </c>
      <c r="V117" s="215">
        <f t="shared" si="9"/>
        <v>120000</v>
      </c>
      <c r="W117" s="189"/>
    </row>
    <row r="118" spans="1:23" ht="12.75" customHeight="1">
      <c r="A118" s="219" t="s">
        <v>618</v>
      </c>
      <c r="B118" s="212" t="s">
        <v>1</v>
      </c>
      <c r="C118" s="213"/>
      <c r="D118" s="214">
        <v>750000</v>
      </c>
      <c r="E118" s="215">
        <f t="shared" si="6"/>
        <v>0</v>
      </c>
      <c r="F118" s="189"/>
      <c r="G118" s="389" t="s">
        <v>359</v>
      </c>
      <c r="H118" s="390"/>
      <c r="I118" s="390"/>
      <c r="J118" s="387"/>
      <c r="K118" s="388">
        <f>K110+K117</f>
        <v>607000</v>
      </c>
      <c r="L118" s="189"/>
      <c r="R118" s="219" t="s">
        <v>618</v>
      </c>
      <c r="S118" s="212" t="s">
        <v>1</v>
      </c>
      <c r="T118" s="213"/>
      <c r="U118" s="214">
        <v>750000</v>
      </c>
      <c r="V118" s="215">
        <f t="shared" si="9"/>
        <v>0</v>
      </c>
      <c r="W118" s="189"/>
    </row>
    <row r="119" spans="1:23" ht="12.75" customHeight="1">
      <c r="A119" s="219" t="s">
        <v>617</v>
      </c>
      <c r="B119" s="212" t="s">
        <v>1</v>
      </c>
      <c r="C119" s="213">
        <v>1</v>
      </c>
      <c r="D119" s="214">
        <v>450000</v>
      </c>
      <c r="E119" s="215">
        <f t="shared" si="6"/>
        <v>450000</v>
      </c>
      <c r="F119" s="189"/>
      <c r="G119" s="363" t="s">
        <v>360</v>
      </c>
      <c r="H119" s="349"/>
      <c r="I119" s="349"/>
      <c r="J119" s="216"/>
      <c r="K119" s="215"/>
      <c r="L119" s="189"/>
      <c r="R119" s="219" t="s">
        <v>617</v>
      </c>
      <c r="S119" s="212" t="s">
        <v>1</v>
      </c>
      <c r="T119" s="213">
        <v>1</v>
      </c>
      <c r="U119" s="214">
        <v>450000</v>
      </c>
      <c r="V119" s="215">
        <f t="shared" si="9"/>
        <v>450000</v>
      </c>
      <c r="W119" s="189"/>
    </row>
    <row r="120" spans="1:23" ht="12.75" customHeight="1">
      <c r="A120" s="295" t="s">
        <v>619</v>
      </c>
      <c r="B120" s="291" t="s">
        <v>1</v>
      </c>
      <c r="C120" s="292">
        <v>2</v>
      </c>
      <c r="D120" s="293">
        <v>9800</v>
      </c>
      <c r="E120" s="294">
        <f t="shared" si="6"/>
        <v>19600</v>
      </c>
      <c r="F120" s="189"/>
      <c r="G120" s="350"/>
      <c r="H120" s="351"/>
      <c r="I120" s="351"/>
      <c r="J120" s="214"/>
      <c r="K120" s="215"/>
      <c r="L120" s="189"/>
      <c r="R120" s="295" t="s">
        <v>619</v>
      </c>
      <c r="S120" s="291" t="s">
        <v>1</v>
      </c>
      <c r="T120" s="292">
        <v>2</v>
      </c>
      <c r="U120" s="293">
        <v>9800</v>
      </c>
      <c r="V120" s="294">
        <f t="shared" si="9"/>
        <v>19600</v>
      </c>
      <c r="W120" s="189"/>
    </row>
    <row r="121" spans="1:23" ht="12.75" customHeight="1">
      <c r="A121" s="228" t="s">
        <v>620</v>
      </c>
      <c r="B121" s="212" t="s">
        <v>1</v>
      </c>
      <c r="C121" s="213">
        <v>1</v>
      </c>
      <c r="D121" s="214"/>
      <c r="E121" s="215">
        <f t="shared" si="6"/>
        <v>0</v>
      </c>
      <c r="F121" s="189"/>
      <c r="G121" s="350" t="s">
        <v>471</v>
      </c>
      <c r="H121" s="351" t="s">
        <v>1</v>
      </c>
      <c r="I121" s="351">
        <v>1</v>
      </c>
      <c r="J121" s="216">
        <v>70000</v>
      </c>
      <c r="K121" s="215">
        <f aca="true" t="shared" si="10" ref="K121:K128">I121*J121</f>
        <v>70000</v>
      </c>
      <c r="L121" s="189"/>
      <c r="R121" s="228" t="s">
        <v>620</v>
      </c>
      <c r="S121" s="212" t="s">
        <v>1</v>
      </c>
      <c r="T121" s="213">
        <v>1</v>
      </c>
      <c r="U121" s="214"/>
      <c r="V121" s="215">
        <f t="shared" si="9"/>
        <v>0</v>
      </c>
      <c r="W121" s="189"/>
    </row>
    <row r="122" spans="1:23" ht="12.75" customHeight="1">
      <c r="A122" s="219" t="s">
        <v>621</v>
      </c>
      <c r="B122" s="212" t="s">
        <v>1</v>
      </c>
      <c r="C122" s="213"/>
      <c r="D122" s="214"/>
      <c r="E122" s="215">
        <f t="shared" si="6"/>
        <v>0</v>
      </c>
      <c r="F122" s="189"/>
      <c r="G122" s="350" t="s">
        <v>815</v>
      </c>
      <c r="H122" s="351" t="s">
        <v>1</v>
      </c>
      <c r="I122" s="351">
        <v>1</v>
      </c>
      <c r="J122" s="216">
        <f>15000*112*1.2</f>
        <v>2016000</v>
      </c>
      <c r="K122" s="215">
        <f t="shared" si="10"/>
        <v>2016000</v>
      </c>
      <c r="L122" s="189"/>
      <c r="R122" s="219" t="s">
        <v>621</v>
      </c>
      <c r="S122" s="212" t="s">
        <v>1</v>
      </c>
      <c r="T122" s="213"/>
      <c r="U122" s="214"/>
      <c r="V122" s="215">
        <f t="shared" si="9"/>
        <v>0</v>
      </c>
      <c r="W122" s="189"/>
    </row>
    <row r="123" spans="1:23" ht="12.75" customHeight="1">
      <c r="A123" s="295" t="s">
        <v>622</v>
      </c>
      <c r="B123" s="291" t="s">
        <v>1</v>
      </c>
      <c r="C123" s="292">
        <v>1</v>
      </c>
      <c r="D123" s="293">
        <v>4000</v>
      </c>
      <c r="E123" s="294">
        <f t="shared" si="6"/>
        <v>4000</v>
      </c>
      <c r="F123" s="189"/>
      <c r="G123" s="350" t="s">
        <v>681</v>
      </c>
      <c r="H123" s="351" t="s">
        <v>1</v>
      </c>
      <c r="I123" s="351">
        <v>1</v>
      </c>
      <c r="J123" s="216">
        <v>32000</v>
      </c>
      <c r="K123" s="215">
        <f t="shared" si="10"/>
        <v>32000</v>
      </c>
      <c r="L123" s="189"/>
      <c r="R123" s="295" t="s">
        <v>622</v>
      </c>
      <c r="S123" s="291" t="s">
        <v>1</v>
      </c>
      <c r="T123" s="292">
        <v>1</v>
      </c>
      <c r="U123" s="293">
        <v>4000</v>
      </c>
      <c r="V123" s="294">
        <f t="shared" si="9"/>
        <v>4000</v>
      </c>
      <c r="W123" s="189"/>
    </row>
    <row r="124" spans="1:23" ht="12.75" customHeight="1">
      <c r="A124" s="295" t="s">
        <v>623</v>
      </c>
      <c r="B124" s="291" t="s">
        <v>1</v>
      </c>
      <c r="C124" s="292">
        <v>5</v>
      </c>
      <c r="D124" s="293">
        <v>2000</v>
      </c>
      <c r="E124" s="294">
        <f t="shared" si="6"/>
        <v>10000</v>
      </c>
      <c r="F124" s="189"/>
      <c r="G124" s="352" t="s">
        <v>682</v>
      </c>
      <c r="H124" s="351" t="s">
        <v>1</v>
      </c>
      <c r="I124" s="351">
        <v>1</v>
      </c>
      <c r="J124" s="216">
        <v>44000</v>
      </c>
      <c r="K124" s="215">
        <f t="shared" si="10"/>
        <v>44000</v>
      </c>
      <c r="L124" s="189"/>
      <c r="R124" s="295" t="s">
        <v>623</v>
      </c>
      <c r="S124" s="291" t="s">
        <v>1</v>
      </c>
      <c r="T124" s="292">
        <v>5</v>
      </c>
      <c r="U124" s="293">
        <v>2000</v>
      </c>
      <c r="V124" s="294">
        <f t="shared" si="9"/>
        <v>10000</v>
      </c>
      <c r="W124" s="189"/>
    </row>
    <row r="125" spans="1:23" ht="12.75" customHeight="1">
      <c r="A125" s="295" t="s">
        <v>624</v>
      </c>
      <c r="B125" s="291" t="s">
        <v>1</v>
      </c>
      <c r="C125" s="292">
        <v>5</v>
      </c>
      <c r="D125" s="293">
        <v>2000</v>
      </c>
      <c r="E125" s="294">
        <f t="shared" si="6"/>
        <v>10000</v>
      </c>
      <c r="F125" s="189"/>
      <c r="G125" s="352" t="s">
        <v>683</v>
      </c>
      <c r="H125" s="351" t="s">
        <v>1</v>
      </c>
      <c r="I125" s="351">
        <v>3</v>
      </c>
      <c r="J125" s="216">
        <v>35000</v>
      </c>
      <c r="K125" s="215">
        <f t="shared" si="10"/>
        <v>105000</v>
      </c>
      <c r="L125" s="189"/>
      <c r="R125" s="295" t="s">
        <v>624</v>
      </c>
      <c r="S125" s="291" t="s">
        <v>1</v>
      </c>
      <c r="T125" s="292">
        <v>5</v>
      </c>
      <c r="U125" s="293">
        <v>2000</v>
      </c>
      <c r="V125" s="294">
        <f t="shared" si="9"/>
        <v>10000</v>
      </c>
      <c r="W125" s="189"/>
    </row>
    <row r="126" spans="1:23" ht="12.75" customHeight="1">
      <c r="A126" s="295" t="s">
        <v>625</v>
      </c>
      <c r="B126" s="291" t="s">
        <v>1</v>
      </c>
      <c r="C126" s="292">
        <v>5</v>
      </c>
      <c r="D126" s="293">
        <v>1500</v>
      </c>
      <c r="E126" s="294">
        <f t="shared" si="6"/>
        <v>7500</v>
      </c>
      <c r="F126" s="189"/>
      <c r="G126" s="352" t="s">
        <v>684</v>
      </c>
      <c r="H126" s="351" t="s">
        <v>1</v>
      </c>
      <c r="I126" s="351">
        <v>1</v>
      </c>
      <c r="J126" s="216"/>
      <c r="K126" s="215">
        <f t="shared" si="10"/>
        <v>0</v>
      </c>
      <c r="L126" s="189"/>
      <c r="R126" s="295" t="s">
        <v>625</v>
      </c>
      <c r="S126" s="291" t="s">
        <v>1</v>
      </c>
      <c r="T126" s="292">
        <v>5</v>
      </c>
      <c r="U126" s="293">
        <v>1500</v>
      </c>
      <c r="V126" s="294">
        <f t="shared" si="9"/>
        <v>7500</v>
      </c>
      <c r="W126" s="189"/>
    </row>
    <row r="127" spans="1:23" ht="12.75" customHeight="1">
      <c r="A127" s="295" t="s">
        <v>626</v>
      </c>
      <c r="B127" s="291" t="s">
        <v>1</v>
      </c>
      <c r="C127" s="292">
        <v>5</v>
      </c>
      <c r="D127" s="293">
        <v>1500</v>
      </c>
      <c r="E127" s="294">
        <f t="shared" si="6"/>
        <v>7500</v>
      </c>
      <c r="F127" s="189"/>
      <c r="G127" s="352" t="s">
        <v>685</v>
      </c>
      <c r="H127" s="351" t="s">
        <v>1</v>
      </c>
      <c r="I127" s="351">
        <v>1</v>
      </c>
      <c r="J127" s="216"/>
      <c r="K127" s="215">
        <f t="shared" si="10"/>
        <v>0</v>
      </c>
      <c r="L127" s="189"/>
      <c r="R127" s="295" t="s">
        <v>626</v>
      </c>
      <c r="S127" s="291" t="s">
        <v>1</v>
      </c>
      <c r="T127" s="292">
        <v>5</v>
      </c>
      <c r="U127" s="293">
        <v>1500</v>
      </c>
      <c r="V127" s="294">
        <f t="shared" si="9"/>
        <v>7500</v>
      </c>
      <c r="W127" s="189"/>
    </row>
    <row r="128" spans="1:23" ht="12.75" customHeight="1">
      <c r="A128" s="295" t="s">
        <v>627</v>
      </c>
      <c r="B128" s="291" t="s">
        <v>1</v>
      </c>
      <c r="C128" s="292">
        <v>5</v>
      </c>
      <c r="D128" s="293">
        <v>2500</v>
      </c>
      <c r="E128" s="294">
        <f t="shared" si="6"/>
        <v>12500</v>
      </c>
      <c r="F128" s="189"/>
      <c r="G128" s="352" t="s">
        <v>611</v>
      </c>
      <c r="H128" s="351" t="s">
        <v>1</v>
      </c>
      <c r="I128" s="351">
        <v>1</v>
      </c>
      <c r="J128" s="216">
        <v>18000</v>
      </c>
      <c r="K128" s="215">
        <f t="shared" si="10"/>
        <v>18000</v>
      </c>
      <c r="L128" s="189"/>
      <c r="R128" s="295" t="s">
        <v>627</v>
      </c>
      <c r="S128" s="291" t="s">
        <v>1</v>
      </c>
      <c r="T128" s="292">
        <v>5</v>
      </c>
      <c r="U128" s="293">
        <v>2500</v>
      </c>
      <c r="V128" s="294">
        <f t="shared" si="9"/>
        <v>12500</v>
      </c>
      <c r="W128" s="189"/>
    </row>
    <row r="129" spans="1:23" ht="12.75" customHeight="1">
      <c r="A129" s="295" t="s">
        <v>628</v>
      </c>
      <c r="B129" s="291" t="s">
        <v>1</v>
      </c>
      <c r="C129" s="292">
        <v>1</v>
      </c>
      <c r="D129" s="293">
        <v>5000</v>
      </c>
      <c r="E129" s="294">
        <f t="shared" si="6"/>
        <v>5000</v>
      </c>
      <c r="F129" s="189"/>
      <c r="G129" s="352" t="s">
        <v>610</v>
      </c>
      <c r="H129" s="351" t="s">
        <v>1</v>
      </c>
      <c r="I129" s="351"/>
      <c r="J129" s="216"/>
      <c r="K129" s="215"/>
      <c r="L129" s="189"/>
      <c r="R129" s="295" t="s">
        <v>628</v>
      </c>
      <c r="S129" s="291" t="s">
        <v>1</v>
      </c>
      <c r="T129" s="292">
        <v>1</v>
      </c>
      <c r="U129" s="293">
        <v>5000</v>
      </c>
      <c r="V129" s="294">
        <f t="shared" si="9"/>
        <v>5000</v>
      </c>
      <c r="W129" s="189"/>
    </row>
    <row r="130" spans="1:23" ht="12.75" customHeight="1">
      <c r="A130" s="295" t="s">
        <v>629</v>
      </c>
      <c r="B130" s="291" t="s">
        <v>1</v>
      </c>
      <c r="C130" s="292">
        <v>6</v>
      </c>
      <c r="D130" s="293">
        <v>3200</v>
      </c>
      <c r="E130" s="294">
        <f t="shared" si="6"/>
        <v>19200</v>
      </c>
      <c r="F130" s="189"/>
      <c r="G130" s="352" t="s">
        <v>686</v>
      </c>
      <c r="H130" s="351" t="s">
        <v>1</v>
      </c>
      <c r="I130" s="351">
        <v>1</v>
      </c>
      <c r="J130" s="216">
        <v>9000</v>
      </c>
      <c r="K130" s="215">
        <f>I130*J130</f>
        <v>9000</v>
      </c>
      <c r="L130" s="189"/>
      <c r="R130" s="295" t="s">
        <v>629</v>
      </c>
      <c r="S130" s="291" t="s">
        <v>1</v>
      </c>
      <c r="T130" s="292">
        <v>6</v>
      </c>
      <c r="U130" s="293">
        <v>3200</v>
      </c>
      <c r="V130" s="294">
        <f t="shared" si="9"/>
        <v>19200</v>
      </c>
      <c r="W130" s="189"/>
    </row>
    <row r="131" spans="1:23" ht="12.75" customHeight="1">
      <c r="A131" s="295" t="s">
        <v>630</v>
      </c>
      <c r="B131" s="291" t="s">
        <v>1</v>
      </c>
      <c r="C131" s="292">
        <v>6</v>
      </c>
      <c r="D131" s="293">
        <v>2000</v>
      </c>
      <c r="E131" s="294">
        <f t="shared" si="6"/>
        <v>12000</v>
      </c>
      <c r="F131" s="189"/>
      <c r="G131" s="352" t="s">
        <v>687</v>
      </c>
      <c r="H131" s="351" t="s">
        <v>1</v>
      </c>
      <c r="I131" s="351">
        <v>3</v>
      </c>
      <c r="J131" s="216">
        <v>30000</v>
      </c>
      <c r="K131" s="215"/>
      <c r="L131" s="189"/>
      <c r="R131" s="295" t="s">
        <v>630</v>
      </c>
      <c r="S131" s="291" t="s">
        <v>1</v>
      </c>
      <c r="T131" s="292">
        <v>6</v>
      </c>
      <c r="U131" s="293">
        <v>2000</v>
      </c>
      <c r="V131" s="294">
        <f t="shared" si="9"/>
        <v>12000</v>
      </c>
      <c r="W131" s="189"/>
    </row>
    <row r="132" spans="1:23" ht="12.75" customHeight="1">
      <c r="A132" s="295" t="s">
        <v>631</v>
      </c>
      <c r="B132" s="291" t="s">
        <v>1</v>
      </c>
      <c r="C132" s="292">
        <v>5</v>
      </c>
      <c r="D132" s="293">
        <v>6000</v>
      </c>
      <c r="E132" s="294">
        <f t="shared" si="6"/>
        <v>30000</v>
      </c>
      <c r="F132" s="189"/>
      <c r="G132" s="384" t="s">
        <v>361</v>
      </c>
      <c r="H132" s="390"/>
      <c r="I132" s="390"/>
      <c r="J132" s="387"/>
      <c r="K132" s="388">
        <f>SUM(K120:K130)</f>
        <v>2294000</v>
      </c>
      <c r="L132" s="189"/>
      <c r="R132" s="295" t="s">
        <v>631</v>
      </c>
      <c r="S132" s="291" t="s">
        <v>1</v>
      </c>
      <c r="T132" s="292">
        <v>5</v>
      </c>
      <c r="U132" s="293">
        <v>6000</v>
      </c>
      <c r="V132" s="294">
        <f t="shared" si="9"/>
        <v>30000</v>
      </c>
      <c r="W132" s="189"/>
    </row>
    <row r="133" spans="1:23" ht="12.75" customHeight="1">
      <c r="A133" s="295" t="s">
        <v>632</v>
      </c>
      <c r="B133" s="291" t="s">
        <v>1</v>
      </c>
      <c r="C133" s="292">
        <v>5</v>
      </c>
      <c r="D133" s="293">
        <v>6000</v>
      </c>
      <c r="E133" s="294">
        <f t="shared" si="6"/>
        <v>30000</v>
      </c>
      <c r="F133" s="189"/>
      <c r="G133" s="363" t="s">
        <v>377</v>
      </c>
      <c r="H133" s="349"/>
      <c r="I133" s="349"/>
      <c r="J133" s="216"/>
      <c r="K133" s="215"/>
      <c r="L133" s="189"/>
      <c r="R133" s="295" t="s">
        <v>632</v>
      </c>
      <c r="S133" s="291" t="s">
        <v>1</v>
      </c>
      <c r="T133" s="292">
        <v>5</v>
      </c>
      <c r="U133" s="293">
        <v>6000</v>
      </c>
      <c r="V133" s="294">
        <f t="shared" si="9"/>
        <v>30000</v>
      </c>
      <c r="W133" s="189"/>
    </row>
    <row r="134" spans="1:23" ht="12.75" customHeight="1">
      <c r="A134" s="295" t="s">
        <v>633</v>
      </c>
      <c r="B134" s="291" t="s">
        <v>1</v>
      </c>
      <c r="C134" s="292">
        <v>5</v>
      </c>
      <c r="D134" s="293">
        <v>3000</v>
      </c>
      <c r="E134" s="294">
        <f t="shared" si="6"/>
        <v>15000</v>
      </c>
      <c r="F134" s="189"/>
      <c r="G134" s="355" t="s">
        <v>690</v>
      </c>
      <c r="H134" s="367" t="s">
        <v>1</v>
      </c>
      <c r="I134" s="367">
        <v>2</v>
      </c>
      <c r="J134" s="208">
        <v>35000</v>
      </c>
      <c r="K134" s="239">
        <f>I134*J134</f>
        <v>70000</v>
      </c>
      <c r="L134" s="189"/>
      <c r="R134" s="295" t="s">
        <v>633</v>
      </c>
      <c r="S134" s="291" t="s">
        <v>1</v>
      </c>
      <c r="T134" s="292">
        <v>5</v>
      </c>
      <c r="U134" s="293">
        <v>3000</v>
      </c>
      <c r="V134" s="294">
        <f t="shared" si="9"/>
        <v>15000</v>
      </c>
      <c r="W134" s="189"/>
    </row>
    <row r="135" spans="1:23" ht="12.75" customHeight="1">
      <c r="A135" s="295" t="s">
        <v>553</v>
      </c>
      <c r="B135" s="291" t="s">
        <v>1</v>
      </c>
      <c r="C135" s="292">
        <v>3</v>
      </c>
      <c r="D135" s="293">
        <v>9000</v>
      </c>
      <c r="E135" s="294">
        <f t="shared" si="6"/>
        <v>27000</v>
      </c>
      <c r="F135" s="189"/>
      <c r="G135" s="384" t="s">
        <v>689</v>
      </c>
      <c r="H135" s="390"/>
      <c r="I135" s="390"/>
      <c r="J135" s="387"/>
      <c r="K135" s="388">
        <f>SUM(K134:K143)</f>
        <v>70000</v>
      </c>
      <c r="L135" s="189"/>
      <c r="R135" s="295" t="s">
        <v>553</v>
      </c>
      <c r="S135" s="291" t="s">
        <v>1</v>
      </c>
      <c r="T135" s="292">
        <v>3</v>
      </c>
      <c r="U135" s="293">
        <v>9000</v>
      </c>
      <c r="V135" s="294">
        <f t="shared" si="9"/>
        <v>27000</v>
      </c>
      <c r="W135" s="189"/>
    </row>
    <row r="136" spans="1:23" ht="12.75" customHeight="1">
      <c r="A136" s="295" t="s">
        <v>634</v>
      </c>
      <c r="B136" s="291" t="s">
        <v>1</v>
      </c>
      <c r="C136" s="292">
        <v>3</v>
      </c>
      <c r="D136" s="293">
        <v>2100</v>
      </c>
      <c r="E136" s="294">
        <f t="shared" si="6"/>
        <v>6300</v>
      </c>
      <c r="F136" s="189"/>
      <c r="G136" s="345" t="s">
        <v>318</v>
      </c>
      <c r="H136" s="346" t="s">
        <v>320</v>
      </c>
      <c r="I136" s="347" t="s">
        <v>324</v>
      </c>
      <c r="J136" s="209" t="s">
        <v>322</v>
      </c>
      <c r="K136" s="383" t="s">
        <v>325</v>
      </c>
      <c r="L136" s="189"/>
      <c r="R136" s="295" t="s">
        <v>634</v>
      </c>
      <c r="S136" s="291" t="s">
        <v>1</v>
      </c>
      <c r="T136" s="292">
        <v>3</v>
      </c>
      <c r="U136" s="293">
        <v>2100</v>
      </c>
      <c r="V136" s="294">
        <f t="shared" si="9"/>
        <v>6300</v>
      </c>
      <c r="W136" s="189"/>
    </row>
    <row r="137" spans="1:23" ht="12.75" customHeight="1">
      <c r="A137" s="219" t="s">
        <v>635</v>
      </c>
      <c r="B137" s="212" t="s">
        <v>1</v>
      </c>
      <c r="C137" s="213">
        <v>3</v>
      </c>
      <c r="D137" s="214"/>
      <c r="E137" s="215">
        <f t="shared" si="6"/>
        <v>0</v>
      </c>
      <c r="F137" s="189"/>
      <c r="G137" s="374" t="s">
        <v>391</v>
      </c>
      <c r="H137" s="365"/>
      <c r="I137" s="365"/>
      <c r="J137" s="258"/>
      <c r="K137" s="269"/>
      <c r="L137" s="189"/>
      <c r="R137" s="219" t="s">
        <v>635</v>
      </c>
      <c r="S137" s="212" t="s">
        <v>1</v>
      </c>
      <c r="T137" s="213">
        <v>3</v>
      </c>
      <c r="U137" s="214"/>
      <c r="V137" s="215">
        <f t="shared" si="9"/>
        <v>0</v>
      </c>
      <c r="W137" s="189"/>
    </row>
    <row r="138" spans="1:23" ht="12.75" customHeight="1">
      <c r="A138" s="219" t="s">
        <v>611</v>
      </c>
      <c r="B138" s="212" t="s">
        <v>1</v>
      </c>
      <c r="C138" s="213">
        <v>1</v>
      </c>
      <c r="D138" s="214">
        <v>18000</v>
      </c>
      <c r="E138" s="215">
        <f t="shared" si="6"/>
        <v>18000</v>
      </c>
      <c r="F138" s="189"/>
      <c r="G138" s="353" t="s">
        <v>702</v>
      </c>
      <c r="H138" s="372"/>
      <c r="I138" s="372"/>
      <c r="J138" s="238"/>
      <c r="K138" s="239"/>
      <c r="L138" s="189"/>
      <c r="R138" s="219" t="s">
        <v>611</v>
      </c>
      <c r="S138" s="212" t="s">
        <v>1</v>
      </c>
      <c r="T138" s="213">
        <v>1</v>
      </c>
      <c r="U138" s="214">
        <v>18000</v>
      </c>
      <c r="V138" s="215">
        <f t="shared" si="9"/>
        <v>18000</v>
      </c>
      <c r="W138" s="189"/>
    </row>
    <row r="139" spans="1:23" ht="12.75" customHeight="1">
      <c r="A139" s="219" t="s">
        <v>554</v>
      </c>
      <c r="B139" s="212" t="s">
        <v>1</v>
      </c>
      <c r="C139" s="213">
        <v>6</v>
      </c>
      <c r="D139" s="214">
        <v>4800</v>
      </c>
      <c r="E139" s="215">
        <f t="shared" si="6"/>
        <v>28800</v>
      </c>
      <c r="F139" s="189"/>
      <c r="G139" s="350"/>
      <c r="H139" s="349"/>
      <c r="I139" s="349"/>
      <c r="J139" s="216"/>
      <c r="K139" s="215"/>
      <c r="L139" s="189"/>
      <c r="R139" s="295" t="s">
        <v>554</v>
      </c>
      <c r="S139" s="291" t="s">
        <v>1</v>
      </c>
      <c r="T139" s="292">
        <v>6</v>
      </c>
      <c r="U139" s="293">
        <v>4800</v>
      </c>
      <c r="V139" s="294">
        <f t="shared" si="9"/>
        <v>28800</v>
      </c>
      <c r="W139" s="189"/>
    </row>
    <row r="140" spans="1:23" ht="12.75" customHeight="1">
      <c r="A140" s="298" t="s">
        <v>636</v>
      </c>
      <c r="B140" s="299" t="s">
        <v>1</v>
      </c>
      <c r="C140" s="300">
        <v>5</v>
      </c>
      <c r="D140" s="305">
        <v>550</v>
      </c>
      <c r="E140" s="302">
        <f t="shared" si="6"/>
        <v>2750</v>
      </c>
      <c r="F140" s="319"/>
      <c r="G140" s="350" t="s">
        <v>479</v>
      </c>
      <c r="H140" s="349" t="s">
        <v>26</v>
      </c>
      <c r="I140" s="349">
        <v>1</v>
      </c>
      <c r="J140" s="216">
        <v>60000</v>
      </c>
      <c r="K140" s="215">
        <f>I140*J140</f>
        <v>60000</v>
      </c>
      <c r="L140" s="319"/>
      <c r="R140" s="298" t="s">
        <v>636</v>
      </c>
      <c r="S140" s="299" t="s">
        <v>1</v>
      </c>
      <c r="T140" s="300">
        <v>5</v>
      </c>
      <c r="U140" s="305">
        <v>550</v>
      </c>
      <c r="V140" s="302">
        <f t="shared" si="9"/>
        <v>2750</v>
      </c>
      <c r="W140" s="319"/>
    </row>
    <row r="141" spans="1:23" ht="12.75" customHeight="1">
      <c r="A141" s="295" t="s">
        <v>637</v>
      </c>
      <c r="B141" s="291" t="s">
        <v>1</v>
      </c>
      <c r="C141" s="292">
        <v>3</v>
      </c>
      <c r="D141" s="293">
        <v>12000</v>
      </c>
      <c r="E141" s="294">
        <f t="shared" si="6"/>
        <v>36000</v>
      </c>
      <c r="F141" s="189"/>
      <c r="G141" s="350" t="s">
        <v>480</v>
      </c>
      <c r="H141" s="351" t="s">
        <v>1</v>
      </c>
      <c r="I141" s="351">
        <v>1</v>
      </c>
      <c r="J141" s="216">
        <v>18000</v>
      </c>
      <c r="K141" s="215">
        <f>I141*J141</f>
        <v>18000</v>
      </c>
      <c r="L141" s="189"/>
      <c r="R141" s="295" t="s">
        <v>637</v>
      </c>
      <c r="S141" s="291" t="s">
        <v>1</v>
      </c>
      <c r="T141" s="292">
        <v>3</v>
      </c>
      <c r="U141" s="293">
        <v>12000</v>
      </c>
      <c r="V141" s="294">
        <f t="shared" si="9"/>
        <v>36000</v>
      </c>
      <c r="W141" s="189"/>
    </row>
    <row r="142" spans="1:23" ht="12.75" customHeight="1">
      <c r="A142" s="295" t="s">
        <v>638</v>
      </c>
      <c r="B142" s="291" t="s">
        <v>1</v>
      </c>
      <c r="C142" s="292">
        <v>3</v>
      </c>
      <c r="D142" s="293">
        <v>8000</v>
      </c>
      <c r="E142" s="294">
        <f t="shared" si="6"/>
        <v>24000</v>
      </c>
      <c r="F142" s="189"/>
      <c r="G142" s="350" t="s">
        <v>481</v>
      </c>
      <c r="H142" s="351" t="s">
        <v>1</v>
      </c>
      <c r="I142" s="351">
        <v>1</v>
      </c>
      <c r="J142" s="216">
        <v>450000</v>
      </c>
      <c r="K142" s="215">
        <f>I142*J142</f>
        <v>450000</v>
      </c>
      <c r="L142" s="189"/>
      <c r="R142" s="295" t="s">
        <v>638</v>
      </c>
      <c r="S142" s="291" t="s">
        <v>1</v>
      </c>
      <c r="T142" s="292">
        <v>3</v>
      </c>
      <c r="U142" s="293">
        <v>8000</v>
      </c>
      <c r="V142" s="294">
        <f t="shared" si="9"/>
        <v>24000</v>
      </c>
      <c r="W142" s="189"/>
    </row>
    <row r="143" spans="1:23" ht="12.75" customHeight="1">
      <c r="A143" s="219" t="s">
        <v>639</v>
      </c>
      <c r="B143" s="212" t="s">
        <v>1</v>
      </c>
      <c r="C143" s="213">
        <v>1</v>
      </c>
      <c r="D143" s="214">
        <v>80000</v>
      </c>
      <c r="E143" s="215">
        <f t="shared" si="6"/>
        <v>80000</v>
      </c>
      <c r="F143" s="189"/>
      <c r="G143" s="374" t="s">
        <v>701</v>
      </c>
      <c r="H143" s="375"/>
      <c r="I143" s="375"/>
      <c r="J143" s="261"/>
      <c r="K143" s="259">
        <f>SUM(K139:K152)</f>
        <v>608000</v>
      </c>
      <c r="L143" s="189"/>
      <c r="R143" s="219" t="s">
        <v>639</v>
      </c>
      <c r="S143" s="212" t="s">
        <v>1</v>
      </c>
      <c r="T143" s="213">
        <v>1</v>
      </c>
      <c r="U143" s="214">
        <v>80000</v>
      </c>
      <c r="V143" s="215">
        <f t="shared" si="9"/>
        <v>80000</v>
      </c>
      <c r="W143" s="189"/>
    </row>
    <row r="144" spans="1:23" ht="12.75" customHeight="1">
      <c r="A144" s="219" t="s">
        <v>640</v>
      </c>
      <c r="B144" s="212" t="s">
        <v>1</v>
      </c>
      <c r="C144" s="213">
        <v>2</v>
      </c>
      <c r="D144" s="214"/>
      <c r="E144" s="215">
        <f t="shared" si="6"/>
        <v>0</v>
      </c>
      <c r="F144" s="189"/>
      <c r="G144" s="363" t="s">
        <v>350</v>
      </c>
      <c r="H144" s="349"/>
      <c r="I144" s="349"/>
      <c r="J144" s="216"/>
      <c r="K144" s="215"/>
      <c r="L144" s="189"/>
      <c r="R144" s="219" t="s">
        <v>640</v>
      </c>
      <c r="S144" s="212" t="s">
        <v>1</v>
      </c>
      <c r="T144" s="213">
        <v>2</v>
      </c>
      <c r="U144" s="214"/>
      <c r="V144" s="215">
        <f t="shared" si="9"/>
        <v>0</v>
      </c>
      <c r="W144" s="189"/>
    </row>
    <row r="145" spans="1:23" ht="12.75" customHeight="1">
      <c r="A145" s="295" t="s">
        <v>641</v>
      </c>
      <c r="B145" s="291" t="s">
        <v>1</v>
      </c>
      <c r="C145" s="292"/>
      <c r="D145" s="293"/>
      <c r="E145" s="294">
        <f t="shared" si="6"/>
        <v>0</v>
      </c>
      <c r="F145" s="189"/>
      <c r="G145" s="350" t="s">
        <v>483</v>
      </c>
      <c r="H145" s="351" t="s">
        <v>1</v>
      </c>
      <c r="I145" s="351">
        <v>1</v>
      </c>
      <c r="J145" s="216">
        <v>60000</v>
      </c>
      <c r="K145" s="215">
        <f>I145*J145</f>
        <v>60000</v>
      </c>
      <c r="L145" s="189"/>
      <c r="R145" s="295" t="s">
        <v>641</v>
      </c>
      <c r="S145" s="291" t="s">
        <v>1</v>
      </c>
      <c r="T145" s="292"/>
      <c r="U145" s="293"/>
      <c r="V145" s="294">
        <f t="shared" si="9"/>
        <v>0</v>
      </c>
      <c r="W145" s="189"/>
    </row>
    <row r="146" spans="1:23" ht="12.75" customHeight="1">
      <c r="A146" s="295" t="s">
        <v>642</v>
      </c>
      <c r="B146" s="291" t="s">
        <v>1</v>
      </c>
      <c r="C146" s="292">
        <v>2</v>
      </c>
      <c r="D146" s="293"/>
      <c r="E146" s="294">
        <f t="shared" si="6"/>
        <v>0</v>
      </c>
      <c r="F146" s="189"/>
      <c r="G146" s="350"/>
      <c r="H146" s="351"/>
      <c r="I146" s="351"/>
      <c r="J146" s="216"/>
      <c r="K146" s="215"/>
      <c r="L146" s="189"/>
      <c r="R146" s="295" t="s">
        <v>642</v>
      </c>
      <c r="S146" s="291" t="s">
        <v>1</v>
      </c>
      <c r="T146" s="292">
        <v>2</v>
      </c>
      <c r="U146" s="293"/>
      <c r="V146" s="294">
        <f t="shared" si="9"/>
        <v>0</v>
      </c>
      <c r="W146" s="189"/>
    </row>
    <row r="147" spans="1:23" ht="12.75" customHeight="1">
      <c r="A147" s="295" t="s">
        <v>643</v>
      </c>
      <c r="B147" s="291" t="s">
        <v>1</v>
      </c>
      <c r="C147" s="292">
        <v>5</v>
      </c>
      <c r="D147" s="293">
        <v>2300</v>
      </c>
      <c r="E147" s="294">
        <f t="shared" si="6"/>
        <v>11500</v>
      </c>
      <c r="F147" s="189"/>
      <c r="G147" s="350" t="s">
        <v>704</v>
      </c>
      <c r="H147" s="351" t="s">
        <v>1</v>
      </c>
      <c r="I147" s="351">
        <v>1</v>
      </c>
      <c r="J147" s="216"/>
      <c r="K147" s="215">
        <f>I147*J147</f>
        <v>0</v>
      </c>
      <c r="L147" s="189"/>
      <c r="R147" s="295" t="s">
        <v>643</v>
      </c>
      <c r="S147" s="291" t="s">
        <v>1</v>
      </c>
      <c r="T147" s="292">
        <v>5</v>
      </c>
      <c r="U147" s="293">
        <v>2300</v>
      </c>
      <c r="V147" s="294">
        <f t="shared" si="9"/>
        <v>11500</v>
      </c>
      <c r="W147" s="189"/>
    </row>
    <row r="148" spans="1:23" ht="12.75" customHeight="1">
      <c r="A148" s="295" t="s">
        <v>644</v>
      </c>
      <c r="B148" s="291" t="s">
        <v>1</v>
      </c>
      <c r="C148" s="292">
        <v>2</v>
      </c>
      <c r="D148" s="293">
        <v>4000</v>
      </c>
      <c r="E148" s="294">
        <f t="shared" si="6"/>
        <v>8000</v>
      </c>
      <c r="F148" s="189"/>
      <c r="G148" s="350" t="s">
        <v>705</v>
      </c>
      <c r="H148" s="351" t="s">
        <v>1</v>
      </c>
      <c r="I148" s="351">
        <v>1</v>
      </c>
      <c r="J148" s="216">
        <v>350000</v>
      </c>
      <c r="K148" s="215">
        <f>I148*J148</f>
        <v>350000</v>
      </c>
      <c r="L148" s="189"/>
      <c r="R148" s="295" t="s">
        <v>644</v>
      </c>
      <c r="S148" s="291" t="s">
        <v>1</v>
      </c>
      <c r="T148" s="292">
        <v>2</v>
      </c>
      <c r="U148" s="293">
        <v>4000</v>
      </c>
      <c r="V148" s="294">
        <f t="shared" si="9"/>
        <v>8000</v>
      </c>
      <c r="W148" s="189"/>
    </row>
    <row r="149" spans="1:23" ht="12.75" customHeight="1">
      <c r="A149" s="295" t="s">
        <v>645</v>
      </c>
      <c r="B149" s="291" t="s">
        <v>1</v>
      </c>
      <c r="C149" s="292">
        <v>3</v>
      </c>
      <c r="D149" s="293"/>
      <c r="E149" s="294">
        <f t="shared" si="6"/>
        <v>0</v>
      </c>
      <c r="F149" s="189"/>
      <c r="G149" s="364" t="s">
        <v>389</v>
      </c>
      <c r="H149" s="371"/>
      <c r="I149" s="371"/>
      <c r="J149" s="261"/>
      <c r="K149" s="259">
        <f>SUM(K145:K166)</f>
        <v>490000</v>
      </c>
      <c r="L149" s="189"/>
      <c r="R149" s="295" t="s">
        <v>645</v>
      </c>
      <c r="S149" s="291" t="s">
        <v>1</v>
      </c>
      <c r="T149" s="292">
        <v>3</v>
      </c>
      <c r="U149" s="293"/>
      <c r="V149" s="294">
        <f t="shared" si="9"/>
        <v>0</v>
      </c>
      <c r="W149" s="189"/>
    </row>
    <row r="150" spans="1:23" ht="12.75" customHeight="1">
      <c r="A150" s="295" t="s">
        <v>646</v>
      </c>
      <c r="B150" s="291" t="s">
        <v>1</v>
      </c>
      <c r="C150" s="292">
        <v>3</v>
      </c>
      <c r="D150" s="293"/>
      <c r="E150" s="294">
        <f t="shared" si="6"/>
        <v>0</v>
      </c>
      <c r="F150" s="189"/>
      <c r="G150" s="363" t="s">
        <v>721</v>
      </c>
      <c r="H150" s="346"/>
      <c r="I150" s="346"/>
      <c r="J150" s="221"/>
      <c r="K150" s="222"/>
      <c r="L150" s="189"/>
      <c r="R150" s="295" t="s">
        <v>646</v>
      </c>
      <c r="S150" s="291" t="s">
        <v>1</v>
      </c>
      <c r="T150" s="292">
        <v>3</v>
      </c>
      <c r="U150" s="293"/>
      <c r="V150" s="294">
        <f t="shared" si="9"/>
        <v>0</v>
      </c>
      <c r="W150" s="189"/>
    </row>
    <row r="151" spans="1:23" ht="12.75" customHeight="1">
      <c r="A151" s="295" t="s">
        <v>647</v>
      </c>
      <c r="B151" s="291" t="s">
        <v>1</v>
      </c>
      <c r="C151" s="292">
        <v>6</v>
      </c>
      <c r="D151" s="293"/>
      <c r="E151" s="294">
        <f t="shared" si="6"/>
        <v>0</v>
      </c>
      <c r="F151" s="189"/>
      <c r="G151" s="350" t="s">
        <v>271</v>
      </c>
      <c r="H151" s="351" t="s">
        <v>1</v>
      </c>
      <c r="I151" s="351">
        <v>1</v>
      </c>
      <c r="J151" s="216">
        <v>140000</v>
      </c>
      <c r="K151" s="215">
        <f aca="true" t="shared" si="11" ref="K151:K156">I151*J151</f>
        <v>140000</v>
      </c>
      <c r="L151" s="189"/>
      <c r="R151" s="295" t="s">
        <v>647</v>
      </c>
      <c r="S151" s="291" t="s">
        <v>1</v>
      </c>
      <c r="T151" s="292">
        <v>6</v>
      </c>
      <c r="U151" s="293"/>
      <c r="V151" s="294">
        <f t="shared" si="9"/>
        <v>0</v>
      </c>
      <c r="W151" s="189"/>
    </row>
    <row r="152" spans="1:23" ht="12.75" customHeight="1">
      <c r="A152" s="219" t="s">
        <v>648</v>
      </c>
      <c r="B152" s="212" t="s">
        <v>1</v>
      </c>
      <c r="C152" s="213">
        <v>1</v>
      </c>
      <c r="D152" s="214">
        <v>40000</v>
      </c>
      <c r="E152" s="215">
        <f t="shared" si="6"/>
        <v>40000</v>
      </c>
      <c r="F152" s="189"/>
      <c r="G152" s="350" t="s">
        <v>307</v>
      </c>
      <c r="H152" s="351" t="s">
        <v>1</v>
      </c>
      <c r="I152" s="349">
        <v>1</v>
      </c>
      <c r="J152" s="216">
        <v>80000</v>
      </c>
      <c r="K152" s="215">
        <f t="shared" si="11"/>
        <v>80000</v>
      </c>
      <c r="L152" s="189"/>
      <c r="R152" s="219" t="s">
        <v>648</v>
      </c>
      <c r="S152" s="212" t="s">
        <v>1</v>
      </c>
      <c r="T152" s="213">
        <v>1</v>
      </c>
      <c r="U152" s="214">
        <v>40000</v>
      </c>
      <c r="V152" s="215">
        <f t="shared" si="9"/>
        <v>40000</v>
      </c>
      <c r="W152" s="189"/>
    </row>
    <row r="153" spans="1:23" ht="12.75" customHeight="1">
      <c r="A153" s="256" t="s">
        <v>353</v>
      </c>
      <c r="B153" s="257"/>
      <c r="C153" s="257"/>
      <c r="D153" s="258"/>
      <c r="E153" s="259">
        <f>SUM(E115:E152)</f>
        <v>1154650</v>
      </c>
      <c r="F153" s="189"/>
      <c r="G153" s="350" t="s">
        <v>716</v>
      </c>
      <c r="H153" s="351" t="s">
        <v>1</v>
      </c>
      <c r="I153" s="349"/>
      <c r="J153" s="216"/>
      <c r="K153" s="215">
        <f t="shared" si="11"/>
        <v>0</v>
      </c>
      <c r="L153" s="189"/>
      <c r="R153" s="256" t="s">
        <v>353</v>
      </c>
      <c r="S153" s="257"/>
      <c r="T153" s="257"/>
      <c r="U153" s="258"/>
      <c r="V153" s="259">
        <f>SUM(V115:V152)</f>
        <v>1154650</v>
      </c>
      <c r="W153" s="189"/>
    </row>
    <row r="154" spans="1:23" ht="12.75" customHeight="1">
      <c r="A154" s="243" t="s">
        <v>649</v>
      </c>
      <c r="B154" s="200"/>
      <c r="C154" s="200"/>
      <c r="D154" s="208"/>
      <c r="E154" s="239"/>
      <c r="F154" s="189"/>
      <c r="G154" s="350" t="s">
        <v>717</v>
      </c>
      <c r="H154" s="351" t="s">
        <v>1</v>
      </c>
      <c r="I154" s="349"/>
      <c r="J154" s="216"/>
      <c r="K154" s="215">
        <f t="shared" si="11"/>
        <v>0</v>
      </c>
      <c r="L154" s="189"/>
      <c r="R154" s="243" t="s">
        <v>649</v>
      </c>
      <c r="S154" s="200"/>
      <c r="T154" s="200"/>
      <c r="U154" s="208"/>
      <c r="V154" s="239"/>
      <c r="W154" s="189"/>
    </row>
    <row r="155" spans="1:23" ht="12.75" customHeight="1">
      <c r="A155" s="306" t="s">
        <v>644</v>
      </c>
      <c r="B155" s="304" t="s">
        <v>1</v>
      </c>
      <c r="C155" s="304">
        <v>1</v>
      </c>
      <c r="D155" s="296">
        <v>4000</v>
      </c>
      <c r="E155" s="307">
        <f>C155*D155</f>
        <v>4000</v>
      </c>
      <c r="F155" s="189"/>
      <c r="G155" s="350" t="s">
        <v>607</v>
      </c>
      <c r="H155" s="351" t="s">
        <v>1</v>
      </c>
      <c r="I155" s="349">
        <v>2</v>
      </c>
      <c r="J155" s="216">
        <v>30000</v>
      </c>
      <c r="K155" s="215">
        <f t="shared" si="11"/>
        <v>60000</v>
      </c>
      <c r="L155" s="189"/>
      <c r="R155" s="306" t="s">
        <v>644</v>
      </c>
      <c r="S155" s="304" t="s">
        <v>1</v>
      </c>
      <c r="T155" s="304">
        <v>1</v>
      </c>
      <c r="U155" s="296">
        <v>4000</v>
      </c>
      <c r="V155" s="307">
        <f>T155*U155</f>
        <v>4000</v>
      </c>
      <c r="W155" s="189"/>
    </row>
    <row r="156" spans="1:23" ht="12.75" customHeight="1">
      <c r="A156" s="306" t="s">
        <v>650</v>
      </c>
      <c r="B156" s="304" t="s">
        <v>1</v>
      </c>
      <c r="C156" s="304">
        <v>1</v>
      </c>
      <c r="D156" s="296"/>
      <c r="E156" s="307">
        <f aca="true" t="shared" si="12" ref="E156:E162">C156*D156</f>
        <v>0</v>
      </c>
      <c r="F156" s="189"/>
      <c r="G156" s="350" t="s">
        <v>718</v>
      </c>
      <c r="H156" s="351" t="s">
        <v>1</v>
      </c>
      <c r="I156" s="349">
        <v>6</v>
      </c>
      <c r="J156" s="216">
        <v>3000</v>
      </c>
      <c r="K156" s="215">
        <f t="shared" si="11"/>
        <v>18000</v>
      </c>
      <c r="L156" s="189"/>
      <c r="R156" s="306" t="s">
        <v>650</v>
      </c>
      <c r="S156" s="304" t="s">
        <v>1</v>
      </c>
      <c r="T156" s="304">
        <v>1</v>
      </c>
      <c r="U156" s="296"/>
      <c r="V156" s="307">
        <f aca="true" t="shared" si="13" ref="V156:V162">T156*U156</f>
        <v>0</v>
      </c>
      <c r="W156" s="189"/>
    </row>
    <row r="157" spans="1:23" ht="12.75" customHeight="1">
      <c r="A157" s="306" t="s">
        <v>651</v>
      </c>
      <c r="B157" s="304" t="s">
        <v>1</v>
      </c>
      <c r="C157" s="304">
        <v>1</v>
      </c>
      <c r="D157" s="296">
        <v>9800</v>
      </c>
      <c r="E157" s="307">
        <f t="shared" si="12"/>
        <v>9800</v>
      </c>
      <c r="F157" s="189"/>
      <c r="G157" s="376" t="s">
        <v>720</v>
      </c>
      <c r="H157" s="375"/>
      <c r="I157" s="371"/>
      <c r="J157" s="261"/>
      <c r="K157" s="259">
        <f>SUM(K151:K156)</f>
        <v>298000</v>
      </c>
      <c r="L157" s="189"/>
      <c r="R157" s="306" t="s">
        <v>651</v>
      </c>
      <c r="S157" s="304" t="s">
        <v>1</v>
      </c>
      <c r="T157" s="304">
        <v>1</v>
      </c>
      <c r="U157" s="296">
        <v>9800</v>
      </c>
      <c r="V157" s="307">
        <f t="shared" si="13"/>
        <v>9800</v>
      </c>
      <c r="W157" s="189"/>
    </row>
    <row r="158" spans="1:23" ht="12.75" customHeight="1">
      <c r="A158" s="295" t="s">
        <v>642</v>
      </c>
      <c r="B158" s="304" t="s">
        <v>1</v>
      </c>
      <c r="C158" s="304">
        <v>1</v>
      </c>
      <c r="D158" s="296"/>
      <c r="E158" s="307">
        <f t="shared" si="12"/>
        <v>0</v>
      </c>
      <c r="F158" s="189"/>
      <c r="G158" s="377" t="s">
        <v>783</v>
      </c>
      <c r="H158" s="361"/>
      <c r="I158" s="372"/>
      <c r="J158" s="238"/>
      <c r="K158" s="239"/>
      <c r="L158" s="189"/>
      <c r="R158" s="295" t="s">
        <v>642</v>
      </c>
      <c r="S158" s="304" t="s">
        <v>1</v>
      </c>
      <c r="T158" s="304">
        <v>1</v>
      </c>
      <c r="U158" s="296"/>
      <c r="V158" s="307">
        <f t="shared" si="13"/>
        <v>0</v>
      </c>
      <c r="W158" s="189"/>
    </row>
    <row r="159" spans="1:23" ht="12.75" customHeight="1">
      <c r="A159" s="320" t="s">
        <v>652</v>
      </c>
      <c r="B159" s="286" t="s">
        <v>1</v>
      </c>
      <c r="C159" s="286">
        <v>1</v>
      </c>
      <c r="D159" s="297">
        <v>3500000</v>
      </c>
      <c r="E159" s="321">
        <f t="shared" si="12"/>
        <v>3500000</v>
      </c>
      <c r="F159" s="189"/>
      <c r="G159" s="355" t="s">
        <v>589</v>
      </c>
      <c r="H159" s="356" t="s">
        <v>26</v>
      </c>
      <c r="I159" s="367">
        <v>11</v>
      </c>
      <c r="J159" s="208">
        <v>6500</v>
      </c>
      <c r="K159" s="218">
        <f>I159*J159</f>
        <v>71500</v>
      </c>
      <c r="L159" s="189"/>
      <c r="R159" s="320" t="s">
        <v>652</v>
      </c>
      <c r="S159" s="286" t="s">
        <v>1</v>
      </c>
      <c r="T159" s="286">
        <v>1</v>
      </c>
      <c r="U159" s="297">
        <v>3500000</v>
      </c>
      <c r="V159" s="321">
        <f t="shared" si="13"/>
        <v>3500000</v>
      </c>
      <c r="W159" s="189"/>
    </row>
    <row r="160" spans="1:23" ht="12.75" customHeight="1">
      <c r="A160" s="244" t="s">
        <v>653</v>
      </c>
      <c r="B160" s="200" t="s">
        <v>1</v>
      </c>
      <c r="C160" s="200">
        <v>2</v>
      </c>
      <c r="D160" s="208"/>
      <c r="E160" s="239">
        <f t="shared" si="12"/>
        <v>0</v>
      </c>
      <c r="F160" s="189"/>
      <c r="G160" s="376" t="s">
        <v>726</v>
      </c>
      <c r="H160" s="375"/>
      <c r="I160" s="371"/>
      <c r="J160" s="261"/>
      <c r="K160" s="259">
        <f>SUM(K159:K160)</f>
        <v>71500</v>
      </c>
      <c r="L160" s="189"/>
      <c r="R160" s="244" t="s">
        <v>653</v>
      </c>
      <c r="S160" s="200" t="s">
        <v>1</v>
      </c>
      <c r="T160" s="200">
        <v>2</v>
      </c>
      <c r="U160" s="208"/>
      <c r="V160" s="239">
        <f t="shared" si="13"/>
        <v>0</v>
      </c>
      <c r="W160" s="189"/>
    </row>
    <row r="161" spans="1:23" ht="12.75" customHeight="1">
      <c r="A161" s="244" t="s">
        <v>654</v>
      </c>
      <c r="B161" s="200" t="s">
        <v>1</v>
      </c>
      <c r="C161" s="200">
        <v>1</v>
      </c>
      <c r="D161" s="208"/>
      <c r="E161" s="239">
        <f t="shared" si="12"/>
        <v>0</v>
      </c>
      <c r="F161" s="189"/>
      <c r="G161" s="377" t="s">
        <v>727</v>
      </c>
      <c r="H161" s="361"/>
      <c r="I161" s="372"/>
      <c r="J161" s="238"/>
      <c r="K161" s="239"/>
      <c r="L161" s="189"/>
      <c r="R161" s="244" t="s">
        <v>654</v>
      </c>
      <c r="S161" s="200" t="s">
        <v>1</v>
      </c>
      <c r="T161" s="200">
        <v>1</v>
      </c>
      <c r="U161" s="208"/>
      <c r="V161" s="239">
        <f t="shared" si="13"/>
        <v>0</v>
      </c>
      <c r="W161" s="189"/>
    </row>
    <row r="162" spans="1:23" ht="12.75" customHeight="1">
      <c r="A162" s="244" t="s">
        <v>607</v>
      </c>
      <c r="B162" s="200" t="s">
        <v>1</v>
      </c>
      <c r="C162" s="200">
        <v>1</v>
      </c>
      <c r="D162" s="208">
        <v>30000</v>
      </c>
      <c r="E162" s="239">
        <f t="shared" si="12"/>
        <v>30000</v>
      </c>
      <c r="F162" s="189"/>
      <c r="G162" s="378" t="s">
        <v>728</v>
      </c>
      <c r="H162" s="356" t="s">
        <v>26</v>
      </c>
      <c r="I162" s="367">
        <v>1</v>
      </c>
      <c r="J162" s="208">
        <v>600000</v>
      </c>
      <c r="K162" s="218">
        <f>I162*J162</f>
        <v>600000</v>
      </c>
      <c r="L162" s="189"/>
      <c r="R162" s="244" t="s">
        <v>607</v>
      </c>
      <c r="S162" s="200" t="s">
        <v>1</v>
      </c>
      <c r="T162" s="200">
        <v>1</v>
      </c>
      <c r="U162" s="208">
        <v>30000</v>
      </c>
      <c r="V162" s="239">
        <f t="shared" si="13"/>
        <v>30000</v>
      </c>
      <c r="W162" s="189"/>
    </row>
    <row r="163" spans="1:23" ht="12.75" customHeight="1">
      <c r="A163" s="256" t="s">
        <v>655</v>
      </c>
      <c r="B163" s="260"/>
      <c r="C163" s="260"/>
      <c r="D163" s="261"/>
      <c r="E163" s="259">
        <f>SUM(E155:E162)</f>
        <v>3543800</v>
      </c>
      <c r="F163" s="189"/>
      <c r="G163" s="378" t="s">
        <v>729</v>
      </c>
      <c r="H163" s="356" t="s">
        <v>26</v>
      </c>
      <c r="I163" s="367">
        <v>1</v>
      </c>
      <c r="J163" s="208">
        <v>22000</v>
      </c>
      <c r="K163" s="218">
        <f>I163*J163</f>
        <v>22000</v>
      </c>
      <c r="L163" s="189"/>
      <c r="R163" s="256" t="s">
        <v>655</v>
      </c>
      <c r="S163" s="260"/>
      <c r="T163" s="260"/>
      <c r="U163" s="261"/>
      <c r="V163" s="259">
        <f>SUM(V155:V162)</f>
        <v>3543800</v>
      </c>
      <c r="W163" s="189"/>
    </row>
    <row r="164" spans="1:23" ht="12.75" customHeight="1">
      <c r="A164" s="254" t="s">
        <v>656</v>
      </c>
      <c r="B164" s="255"/>
      <c r="C164" s="255"/>
      <c r="D164" s="251"/>
      <c r="E164" s="252">
        <f>E153+E163</f>
        <v>4698450</v>
      </c>
      <c r="F164" s="189"/>
      <c r="G164" s="378" t="s">
        <v>730</v>
      </c>
      <c r="H164" s="356" t="s">
        <v>26</v>
      </c>
      <c r="I164" s="367">
        <v>1</v>
      </c>
      <c r="J164" s="208">
        <v>40000</v>
      </c>
      <c r="K164" s="218">
        <f>I164*J164</f>
        <v>40000</v>
      </c>
      <c r="L164" s="189"/>
      <c r="R164" s="254" t="s">
        <v>656</v>
      </c>
      <c r="S164" s="255"/>
      <c r="T164" s="255"/>
      <c r="U164" s="251"/>
      <c r="V164" s="252">
        <f>V153+V163</f>
        <v>4698450</v>
      </c>
      <c r="W164" s="189"/>
    </row>
    <row r="165" spans="1:23" ht="12.75" customHeight="1">
      <c r="A165" s="243" t="s">
        <v>657</v>
      </c>
      <c r="B165" s="202"/>
      <c r="C165" s="202"/>
      <c r="D165" s="238"/>
      <c r="E165" s="239"/>
      <c r="F165" s="189"/>
      <c r="G165" s="376" t="s">
        <v>403</v>
      </c>
      <c r="H165" s="375"/>
      <c r="I165" s="371"/>
      <c r="J165" s="261"/>
      <c r="K165" s="259">
        <f>SUM(K161:K164)</f>
        <v>662000</v>
      </c>
      <c r="L165" s="189"/>
      <c r="R165" s="243" t="s">
        <v>657</v>
      </c>
      <c r="S165" s="202"/>
      <c r="T165" s="202"/>
      <c r="U165" s="238"/>
      <c r="V165" s="239"/>
      <c r="W165" s="189"/>
    </row>
    <row r="166" spans="1:23" ht="12.75" customHeight="1">
      <c r="A166" s="244" t="s">
        <v>813</v>
      </c>
      <c r="B166" s="200" t="s">
        <v>1</v>
      </c>
      <c r="C166" s="200">
        <v>1</v>
      </c>
      <c r="D166" s="208">
        <v>4400000</v>
      </c>
      <c r="E166" s="218">
        <f>C166*D166</f>
        <v>4400000</v>
      </c>
      <c r="F166" s="189"/>
      <c r="G166" s="391" t="s">
        <v>384</v>
      </c>
      <c r="H166" s="392"/>
      <c r="I166" s="392"/>
      <c r="J166" s="393"/>
      <c r="K166" s="388">
        <f>662000+71500+298000</f>
        <v>1031500</v>
      </c>
      <c r="L166" s="189"/>
      <c r="R166" s="244" t="s">
        <v>813</v>
      </c>
      <c r="S166" s="200" t="s">
        <v>1</v>
      </c>
      <c r="T166" s="200">
        <v>1</v>
      </c>
      <c r="U166" s="208">
        <v>4400000</v>
      </c>
      <c r="V166" s="218">
        <f>T166*U166</f>
        <v>4400000</v>
      </c>
      <c r="W166" s="189"/>
    </row>
    <row r="167" spans="1:23" ht="12.75" customHeight="1">
      <c r="A167" s="262" t="s">
        <v>658</v>
      </c>
      <c r="B167" s="263"/>
      <c r="C167" s="263"/>
      <c r="D167" s="246"/>
      <c r="E167" s="247">
        <f>SUM(E166)</f>
        <v>4400000</v>
      </c>
      <c r="F167" s="189"/>
      <c r="G167" s="366" t="s">
        <v>731</v>
      </c>
      <c r="H167" s="372"/>
      <c r="I167" s="372"/>
      <c r="J167" s="238"/>
      <c r="K167" s="239"/>
      <c r="L167" s="317"/>
      <c r="R167" s="262" t="s">
        <v>658</v>
      </c>
      <c r="S167" s="263"/>
      <c r="T167" s="263"/>
      <c r="U167" s="246"/>
      <c r="V167" s="247">
        <f>SUM(V166)</f>
        <v>4400000</v>
      </c>
      <c r="W167" s="189"/>
    </row>
    <row r="168" spans="1:23" ht="12.75" customHeight="1">
      <c r="A168" s="243" t="s">
        <v>659</v>
      </c>
      <c r="B168" s="202"/>
      <c r="C168" s="202"/>
      <c r="D168" s="238"/>
      <c r="E168" s="239"/>
      <c r="F168" s="318">
        <f>E158+E157+E156+E155+E151+E150+E149+E148+E147+E146+E145+E142+E141+E136+E135+E134+E133+E132+E131+E130+E129+E128+E127+E126+E125+E124+E123+E120</f>
        <v>308900</v>
      </c>
      <c r="G168" s="370" t="s">
        <v>732</v>
      </c>
      <c r="H168" s="367" t="s">
        <v>26</v>
      </c>
      <c r="I168" s="367">
        <v>3</v>
      </c>
      <c r="J168" s="208">
        <v>50000</v>
      </c>
      <c r="K168" s="218">
        <f aca="true" t="shared" si="14" ref="K168:K174">I168*J168</f>
        <v>150000</v>
      </c>
      <c r="L168" s="319"/>
      <c r="R168" s="243" t="s">
        <v>659</v>
      </c>
      <c r="S168" s="202"/>
      <c r="T168" s="202"/>
      <c r="U168" s="238"/>
      <c r="V168" s="239"/>
      <c r="W168" s="318">
        <f>V158+V157+V156+V155+V151+V150+V149+V148+V147+V146+V145+V142+V141+V136+V135+V134+V133+V132+V131+V130+V129+V128+V127+V126+V125+V124+V123+V120</f>
        <v>308900</v>
      </c>
    </row>
    <row r="169" spans="1:23" ht="12.75" customHeight="1">
      <c r="A169" s="244" t="s">
        <v>660</v>
      </c>
      <c r="B169" s="200" t="s">
        <v>1</v>
      </c>
      <c r="C169" s="200">
        <v>1</v>
      </c>
      <c r="D169" s="208">
        <v>2000000</v>
      </c>
      <c r="E169" s="218">
        <f>C169*D169</f>
        <v>2000000</v>
      </c>
      <c r="F169" s="316">
        <f>E140</f>
        <v>2750</v>
      </c>
      <c r="G169" s="370" t="s">
        <v>733</v>
      </c>
      <c r="H169" s="367" t="s">
        <v>26</v>
      </c>
      <c r="I169" s="367">
        <v>1</v>
      </c>
      <c r="J169" s="208">
        <v>50000</v>
      </c>
      <c r="K169" s="218">
        <f t="shared" si="14"/>
        <v>50000</v>
      </c>
      <c r="L169" s="319"/>
      <c r="R169" s="244" t="s">
        <v>660</v>
      </c>
      <c r="S169" s="200" t="s">
        <v>1</v>
      </c>
      <c r="T169" s="200">
        <v>1</v>
      </c>
      <c r="U169" s="208">
        <v>2000000</v>
      </c>
      <c r="V169" s="218">
        <f>T169*U169</f>
        <v>2000000</v>
      </c>
      <c r="W169" s="316">
        <f>V140</f>
        <v>2750</v>
      </c>
    </row>
    <row r="170" spans="1:23" ht="12.75" customHeight="1">
      <c r="A170" s="262" t="s">
        <v>661</v>
      </c>
      <c r="B170" s="263"/>
      <c r="C170" s="263"/>
      <c r="D170" s="246"/>
      <c r="E170" s="247">
        <f>SUM(E169)</f>
        <v>2000000</v>
      </c>
      <c r="F170" s="189"/>
      <c r="G170" s="370" t="s">
        <v>734</v>
      </c>
      <c r="H170" s="367" t="s">
        <v>26</v>
      </c>
      <c r="I170" s="367">
        <v>1</v>
      </c>
      <c r="J170" s="208">
        <v>50000</v>
      </c>
      <c r="K170" s="218">
        <f t="shared" si="14"/>
        <v>50000</v>
      </c>
      <c r="L170" s="189"/>
      <c r="R170" s="262" t="s">
        <v>661</v>
      </c>
      <c r="S170" s="263"/>
      <c r="T170" s="263"/>
      <c r="U170" s="246"/>
      <c r="V170" s="247">
        <f>SUM(V169)</f>
        <v>2000000</v>
      </c>
      <c r="W170" s="189"/>
    </row>
    <row r="171" spans="1:23" ht="12.75" customHeight="1">
      <c r="A171" s="14" t="s">
        <v>318</v>
      </c>
      <c r="B171" s="187" t="s">
        <v>320</v>
      </c>
      <c r="C171" s="210" t="s">
        <v>324</v>
      </c>
      <c r="D171" s="209" t="s">
        <v>322</v>
      </c>
      <c r="E171" s="210" t="s">
        <v>325</v>
      </c>
      <c r="F171" s="189"/>
      <c r="G171" s="370" t="s">
        <v>735</v>
      </c>
      <c r="H171" s="367" t="s">
        <v>26</v>
      </c>
      <c r="I171" s="367">
        <v>1</v>
      </c>
      <c r="J171" s="208">
        <v>100000</v>
      </c>
      <c r="K171" s="218">
        <f t="shared" si="14"/>
        <v>100000</v>
      </c>
      <c r="L171" s="189"/>
      <c r="R171" s="14" t="s">
        <v>318</v>
      </c>
      <c r="S171" s="187" t="s">
        <v>320</v>
      </c>
      <c r="T171" s="210" t="s">
        <v>324</v>
      </c>
      <c r="U171" s="209" t="s">
        <v>322</v>
      </c>
      <c r="V171" s="210" t="s">
        <v>325</v>
      </c>
      <c r="W171" s="189"/>
    </row>
    <row r="172" spans="1:23" ht="12.75" customHeight="1">
      <c r="A172" s="220" t="s">
        <v>401</v>
      </c>
      <c r="B172" s="187"/>
      <c r="C172" s="187"/>
      <c r="D172" s="221"/>
      <c r="E172" s="222"/>
      <c r="F172" s="189"/>
      <c r="G172" s="370" t="s">
        <v>736</v>
      </c>
      <c r="H172" s="367" t="s">
        <v>26</v>
      </c>
      <c r="I172" s="367">
        <v>3</v>
      </c>
      <c r="J172" s="208">
        <v>5000</v>
      </c>
      <c r="K172" s="218">
        <f t="shared" si="14"/>
        <v>15000</v>
      </c>
      <c r="L172" s="189"/>
      <c r="R172" s="220" t="s">
        <v>401</v>
      </c>
      <c r="S172" s="187"/>
      <c r="T172" s="187"/>
      <c r="U172" s="221"/>
      <c r="V172" s="222"/>
      <c r="W172" s="189"/>
    </row>
    <row r="173" spans="1:23" ht="12.75" customHeight="1">
      <c r="A173" s="223" t="s">
        <v>355</v>
      </c>
      <c r="B173" s="187"/>
      <c r="C173" s="187"/>
      <c r="D173" s="221"/>
      <c r="E173" s="222"/>
      <c r="F173" s="189"/>
      <c r="G173" s="370" t="s">
        <v>737</v>
      </c>
      <c r="H173" s="367" t="s">
        <v>26</v>
      </c>
      <c r="I173" s="367">
        <v>7</v>
      </c>
      <c r="J173" s="208">
        <v>35000</v>
      </c>
      <c r="K173" s="218">
        <f t="shared" si="14"/>
        <v>245000</v>
      </c>
      <c r="L173" s="189"/>
      <c r="R173" s="223" t="s">
        <v>355</v>
      </c>
      <c r="S173" s="187"/>
      <c r="T173" s="187"/>
      <c r="U173" s="221"/>
      <c r="V173" s="222"/>
      <c r="W173" s="189"/>
    </row>
    <row r="174" spans="1:23" ht="12.75" customHeight="1">
      <c r="A174" s="219" t="s">
        <v>466</v>
      </c>
      <c r="B174" s="212" t="s">
        <v>1</v>
      </c>
      <c r="C174" s="213">
        <v>1</v>
      </c>
      <c r="D174" s="214">
        <v>80000</v>
      </c>
      <c r="E174" s="215">
        <f>C174*D174</f>
        <v>80000</v>
      </c>
      <c r="F174" s="189"/>
      <c r="G174" s="370" t="s">
        <v>738</v>
      </c>
      <c r="H174" s="367" t="s">
        <v>26</v>
      </c>
      <c r="I174" s="367">
        <v>1</v>
      </c>
      <c r="J174" s="208">
        <v>80000</v>
      </c>
      <c r="K174" s="218">
        <f t="shared" si="14"/>
        <v>80000</v>
      </c>
      <c r="L174" s="189"/>
      <c r="R174" s="219" t="s">
        <v>466</v>
      </c>
      <c r="S174" s="212" t="s">
        <v>1</v>
      </c>
      <c r="T174" s="213">
        <v>1</v>
      </c>
      <c r="U174" s="214">
        <v>80000</v>
      </c>
      <c r="V174" s="215">
        <f>T174*U174</f>
        <v>80000</v>
      </c>
      <c r="W174" s="189"/>
    </row>
    <row r="175" spans="1:23" ht="12.75" customHeight="1">
      <c r="A175" s="219" t="s">
        <v>453</v>
      </c>
      <c r="B175" s="212" t="s">
        <v>1</v>
      </c>
      <c r="C175" s="213">
        <v>1</v>
      </c>
      <c r="D175" s="214">
        <v>140000</v>
      </c>
      <c r="E175" s="215">
        <f aca="true" t="shared" si="15" ref="E175:E185">C175*D175</f>
        <v>140000</v>
      </c>
      <c r="F175" s="189"/>
      <c r="G175" s="345" t="s">
        <v>318</v>
      </c>
      <c r="H175" s="346" t="s">
        <v>320</v>
      </c>
      <c r="I175" s="347" t="s">
        <v>324</v>
      </c>
      <c r="J175" s="209" t="s">
        <v>322</v>
      </c>
      <c r="K175" s="383" t="s">
        <v>325</v>
      </c>
      <c r="L175" s="189"/>
      <c r="R175" s="219" t="s">
        <v>453</v>
      </c>
      <c r="S175" s="212" t="s">
        <v>1</v>
      </c>
      <c r="T175" s="213">
        <v>1</v>
      </c>
      <c r="U175" s="214">
        <v>140000</v>
      </c>
      <c r="V175" s="215">
        <f aca="true" t="shared" si="16" ref="V175:V185">T175*U175</f>
        <v>140000</v>
      </c>
      <c r="W175" s="189"/>
    </row>
    <row r="176" spans="1:23" ht="12.75" customHeight="1">
      <c r="A176" s="219" t="s">
        <v>662</v>
      </c>
      <c r="B176" s="212" t="s">
        <v>1</v>
      </c>
      <c r="C176" s="213">
        <v>2</v>
      </c>
      <c r="D176" s="214">
        <v>80000</v>
      </c>
      <c r="E176" s="215">
        <f t="shared" si="15"/>
        <v>160000</v>
      </c>
      <c r="F176" s="189"/>
      <c r="G176" s="370" t="s">
        <v>739</v>
      </c>
      <c r="H176" s="367" t="s">
        <v>26</v>
      </c>
      <c r="I176" s="367">
        <v>2</v>
      </c>
      <c r="J176" s="208">
        <v>100000</v>
      </c>
      <c r="K176" s="218">
        <f>I176*J176</f>
        <v>200000</v>
      </c>
      <c r="L176" s="189"/>
      <c r="R176" s="219" t="s">
        <v>662</v>
      </c>
      <c r="S176" s="212" t="s">
        <v>1</v>
      </c>
      <c r="T176" s="213">
        <v>2</v>
      </c>
      <c r="U176" s="214">
        <v>80000</v>
      </c>
      <c r="V176" s="215">
        <f t="shared" si="16"/>
        <v>160000</v>
      </c>
      <c r="W176" s="189"/>
    </row>
    <row r="177" spans="1:23" ht="12.75" customHeight="1">
      <c r="A177" s="219" t="s">
        <v>467</v>
      </c>
      <c r="B177" s="212" t="s">
        <v>1</v>
      </c>
      <c r="C177" s="213">
        <v>2</v>
      </c>
      <c r="D177" s="214">
        <v>60000</v>
      </c>
      <c r="E177" s="215">
        <f t="shared" si="15"/>
        <v>120000</v>
      </c>
      <c r="F177" s="189"/>
      <c r="G177" s="370" t="s">
        <v>740</v>
      </c>
      <c r="H177" s="367" t="s">
        <v>26</v>
      </c>
      <c r="I177" s="367">
        <v>3</v>
      </c>
      <c r="J177" s="208">
        <v>35000</v>
      </c>
      <c r="K177" s="218">
        <f>I177*J177</f>
        <v>105000</v>
      </c>
      <c r="L177" s="189"/>
      <c r="R177" s="219" t="s">
        <v>467</v>
      </c>
      <c r="S177" s="212" t="s">
        <v>1</v>
      </c>
      <c r="T177" s="213">
        <v>2</v>
      </c>
      <c r="U177" s="214">
        <v>60000</v>
      </c>
      <c r="V177" s="215">
        <f t="shared" si="16"/>
        <v>120000</v>
      </c>
      <c r="W177" s="189"/>
    </row>
    <row r="178" spans="1:23" ht="12.75" customHeight="1">
      <c r="A178" s="219" t="s">
        <v>663</v>
      </c>
      <c r="B178" s="212" t="s">
        <v>1</v>
      </c>
      <c r="C178" s="213">
        <v>1</v>
      </c>
      <c r="D178" s="214">
        <v>25000</v>
      </c>
      <c r="E178" s="215">
        <f t="shared" si="15"/>
        <v>25000</v>
      </c>
      <c r="F178" s="189"/>
      <c r="G178" s="370" t="s">
        <v>741</v>
      </c>
      <c r="H178" s="367" t="s">
        <v>26</v>
      </c>
      <c r="I178" s="367">
        <v>9</v>
      </c>
      <c r="J178" s="208">
        <v>35000</v>
      </c>
      <c r="K178" s="218">
        <f>I178*J178</f>
        <v>315000</v>
      </c>
      <c r="L178" s="189"/>
      <c r="R178" s="219" t="s">
        <v>663</v>
      </c>
      <c r="S178" s="212" t="s">
        <v>1</v>
      </c>
      <c r="T178" s="213">
        <v>1</v>
      </c>
      <c r="U178" s="214">
        <v>25000</v>
      </c>
      <c r="V178" s="215">
        <f t="shared" si="16"/>
        <v>25000</v>
      </c>
      <c r="W178" s="189"/>
    </row>
    <row r="179" spans="1:23" ht="12.75" customHeight="1">
      <c r="A179" s="295" t="s">
        <v>664</v>
      </c>
      <c r="B179" s="291" t="s">
        <v>1</v>
      </c>
      <c r="C179" s="292">
        <v>1</v>
      </c>
      <c r="D179" s="293">
        <v>4000</v>
      </c>
      <c r="E179" s="294">
        <f t="shared" si="15"/>
        <v>4000</v>
      </c>
      <c r="F179" s="189"/>
      <c r="G179" s="390" t="s">
        <v>742</v>
      </c>
      <c r="H179" s="390"/>
      <c r="I179" s="390"/>
      <c r="J179" s="394"/>
      <c r="K179" s="394">
        <f>SUM(K168:K178)</f>
        <v>1310000</v>
      </c>
      <c r="L179" s="189"/>
      <c r="R179" s="295" t="s">
        <v>664</v>
      </c>
      <c r="S179" s="291" t="s">
        <v>1</v>
      </c>
      <c r="T179" s="292">
        <v>1</v>
      </c>
      <c r="U179" s="293">
        <v>4000</v>
      </c>
      <c r="V179" s="294">
        <f t="shared" si="16"/>
        <v>4000</v>
      </c>
      <c r="W179" s="189"/>
    </row>
    <row r="180" spans="1:23" ht="12.75" customHeight="1">
      <c r="A180" s="295" t="s">
        <v>665</v>
      </c>
      <c r="B180" s="291" t="s">
        <v>1</v>
      </c>
      <c r="C180" s="292">
        <v>1</v>
      </c>
      <c r="D180" s="293">
        <v>8000</v>
      </c>
      <c r="E180" s="294">
        <f t="shared" si="15"/>
        <v>8000</v>
      </c>
      <c r="F180" s="189"/>
      <c r="G180" s="346" t="s">
        <v>743</v>
      </c>
      <c r="H180" s="349"/>
      <c r="I180" s="349"/>
      <c r="J180" s="226"/>
      <c r="K180" s="227"/>
      <c r="L180" s="189"/>
      <c r="R180" s="295" t="s">
        <v>665</v>
      </c>
      <c r="S180" s="291" t="s">
        <v>1</v>
      </c>
      <c r="T180" s="292">
        <v>1</v>
      </c>
      <c r="U180" s="293">
        <v>8000</v>
      </c>
      <c r="V180" s="294">
        <f t="shared" si="16"/>
        <v>8000</v>
      </c>
      <c r="W180" s="189"/>
    </row>
    <row r="181" spans="1:23" ht="12.75" customHeight="1">
      <c r="A181" s="219" t="s">
        <v>666</v>
      </c>
      <c r="B181" s="212" t="s">
        <v>1</v>
      </c>
      <c r="C181" s="213">
        <v>1</v>
      </c>
      <c r="D181" s="214">
        <v>12000</v>
      </c>
      <c r="E181" s="215">
        <f t="shared" si="15"/>
        <v>12000</v>
      </c>
      <c r="F181" s="189"/>
      <c r="G181" s="349" t="s">
        <v>745</v>
      </c>
      <c r="H181" s="349" t="s">
        <v>26</v>
      </c>
      <c r="I181" s="349">
        <v>7</v>
      </c>
      <c r="J181" s="226">
        <v>600000</v>
      </c>
      <c r="K181" s="226">
        <f>I181*J181</f>
        <v>4200000</v>
      </c>
      <c r="L181" s="189"/>
      <c r="R181" s="219" t="s">
        <v>666</v>
      </c>
      <c r="S181" s="212" t="s">
        <v>1</v>
      </c>
      <c r="T181" s="213">
        <v>1</v>
      </c>
      <c r="U181" s="214">
        <v>12000</v>
      </c>
      <c r="V181" s="215">
        <f t="shared" si="16"/>
        <v>12000</v>
      </c>
      <c r="W181" s="189"/>
    </row>
    <row r="182" spans="1:23" ht="12.75" customHeight="1">
      <c r="A182" s="295" t="s">
        <v>667</v>
      </c>
      <c r="B182" s="291" t="s">
        <v>1</v>
      </c>
      <c r="C182" s="292">
        <v>5</v>
      </c>
      <c r="D182" s="293">
        <v>12000</v>
      </c>
      <c r="E182" s="294">
        <f t="shared" si="15"/>
        <v>60000</v>
      </c>
      <c r="F182" s="189"/>
      <c r="G182" s="349" t="s">
        <v>747</v>
      </c>
      <c r="H182" s="349" t="s">
        <v>26</v>
      </c>
      <c r="I182" s="349">
        <v>1</v>
      </c>
      <c r="J182" s="226">
        <v>380000</v>
      </c>
      <c r="K182" s="226">
        <f>I182*J182</f>
        <v>380000</v>
      </c>
      <c r="L182" s="189"/>
      <c r="R182" s="295" t="s">
        <v>667</v>
      </c>
      <c r="S182" s="291" t="s">
        <v>1</v>
      </c>
      <c r="T182" s="292">
        <v>5</v>
      </c>
      <c r="U182" s="293">
        <v>12000</v>
      </c>
      <c r="V182" s="294">
        <f t="shared" si="16"/>
        <v>60000</v>
      </c>
      <c r="W182" s="189"/>
    </row>
    <row r="183" spans="1:23" ht="12.75" customHeight="1">
      <c r="A183" s="219" t="s">
        <v>668</v>
      </c>
      <c r="B183" s="212" t="s">
        <v>1</v>
      </c>
      <c r="C183" s="213">
        <v>1</v>
      </c>
      <c r="D183" s="214">
        <v>35000</v>
      </c>
      <c r="E183" s="215">
        <f t="shared" si="15"/>
        <v>35000</v>
      </c>
      <c r="F183" s="189"/>
      <c r="G183" s="349"/>
      <c r="H183" s="349"/>
      <c r="I183" s="349"/>
      <c r="J183" s="226"/>
      <c r="K183" s="226"/>
      <c r="L183" s="189"/>
      <c r="R183" s="219" t="s">
        <v>668</v>
      </c>
      <c r="S183" s="212" t="s">
        <v>1</v>
      </c>
      <c r="T183" s="213">
        <v>1</v>
      </c>
      <c r="U183" s="214">
        <v>35000</v>
      </c>
      <c r="V183" s="215">
        <f t="shared" si="16"/>
        <v>35000</v>
      </c>
      <c r="W183" s="189"/>
    </row>
    <row r="184" spans="1:23" ht="12.75" customHeight="1">
      <c r="A184" s="219" t="s">
        <v>669</v>
      </c>
      <c r="B184" s="212" t="s">
        <v>1</v>
      </c>
      <c r="C184" s="213">
        <v>5</v>
      </c>
      <c r="D184" s="214">
        <v>3000</v>
      </c>
      <c r="E184" s="215">
        <f t="shared" si="15"/>
        <v>15000</v>
      </c>
      <c r="F184" s="189"/>
      <c r="G184" s="349" t="s">
        <v>748</v>
      </c>
      <c r="H184" s="349" t="s">
        <v>26</v>
      </c>
      <c r="I184" s="349">
        <v>7</v>
      </c>
      <c r="J184" s="226">
        <v>26000</v>
      </c>
      <c r="K184" s="226">
        <f>I184*J184</f>
        <v>182000</v>
      </c>
      <c r="L184" s="189"/>
      <c r="R184" s="219" t="s">
        <v>669</v>
      </c>
      <c r="S184" s="212" t="s">
        <v>1</v>
      </c>
      <c r="T184" s="213">
        <v>5</v>
      </c>
      <c r="U184" s="214">
        <v>3000</v>
      </c>
      <c r="V184" s="215">
        <f t="shared" si="16"/>
        <v>15000</v>
      </c>
      <c r="W184" s="189"/>
    </row>
    <row r="185" spans="1:23" ht="12.75" customHeight="1">
      <c r="A185" s="219" t="s">
        <v>670</v>
      </c>
      <c r="B185" s="212" t="s">
        <v>1</v>
      </c>
      <c r="C185" s="213">
        <v>1</v>
      </c>
      <c r="D185" s="214">
        <v>7000</v>
      </c>
      <c r="E185" s="215">
        <f t="shared" si="15"/>
        <v>7000</v>
      </c>
      <c r="F185" s="189"/>
      <c r="G185" s="349" t="s">
        <v>749</v>
      </c>
      <c r="H185" s="349" t="s">
        <v>26</v>
      </c>
      <c r="I185" s="349">
        <v>7</v>
      </c>
      <c r="J185" s="226">
        <v>36000</v>
      </c>
      <c r="K185" s="226">
        <f>I185*J185</f>
        <v>252000</v>
      </c>
      <c r="L185" s="189"/>
      <c r="R185" s="219" t="s">
        <v>670</v>
      </c>
      <c r="S185" s="212" t="s">
        <v>1</v>
      </c>
      <c r="T185" s="213">
        <v>1</v>
      </c>
      <c r="U185" s="214">
        <v>7000</v>
      </c>
      <c r="V185" s="215">
        <f t="shared" si="16"/>
        <v>7000</v>
      </c>
      <c r="W185" s="189"/>
    </row>
    <row r="186" spans="1:23" ht="12.75" customHeight="1">
      <c r="A186" s="264" t="s">
        <v>424</v>
      </c>
      <c r="B186" s="265"/>
      <c r="C186" s="266"/>
      <c r="D186" s="267"/>
      <c r="E186" s="259">
        <f>SUM(E173:E185)</f>
        <v>666000</v>
      </c>
      <c r="F186" s="189"/>
      <c r="G186" s="349" t="s">
        <v>729</v>
      </c>
      <c r="H186" s="349" t="s">
        <v>26</v>
      </c>
      <c r="I186" s="349">
        <v>9</v>
      </c>
      <c r="J186" s="226">
        <v>22000</v>
      </c>
      <c r="K186" s="226">
        <f>I186*J186</f>
        <v>198000</v>
      </c>
      <c r="L186" s="189"/>
      <c r="R186" s="264" t="s">
        <v>424</v>
      </c>
      <c r="S186" s="265"/>
      <c r="T186" s="266"/>
      <c r="U186" s="267"/>
      <c r="V186" s="259">
        <f>SUM(V173:V185)</f>
        <v>666000</v>
      </c>
      <c r="W186" s="189"/>
    </row>
    <row r="187" spans="1:23" ht="12.75" customHeight="1">
      <c r="A187" s="223" t="s">
        <v>356</v>
      </c>
      <c r="B187" s="186"/>
      <c r="C187" s="186"/>
      <c r="D187" s="216"/>
      <c r="E187" s="215">
        <f>C187*D187</f>
        <v>0</v>
      </c>
      <c r="F187" s="189"/>
      <c r="G187" s="349" t="s">
        <v>730</v>
      </c>
      <c r="H187" s="349" t="s">
        <v>26</v>
      </c>
      <c r="I187" s="349">
        <v>7</v>
      </c>
      <c r="J187" s="226">
        <v>40000</v>
      </c>
      <c r="K187" s="226">
        <f>I187*J187</f>
        <v>280000</v>
      </c>
      <c r="L187" s="189"/>
      <c r="R187" s="223" t="s">
        <v>356</v>
      </c>
      <c r="S187" s="186"/>
      <c r="T187" s="186"/>
      <c r="U187" s="216"/>
      <c r="V187" s="215">
        <f>T187*U187</f>
        <v>0</v>
      </c>
      <c r="W187" s="189"/>
    </row>
    <row r="188" spans="1:23" ht="12.75" customHeight="1">
      <c r="A188" s="219" t="s">
        <v>468</v>
      </c>
      <c r="B188" s="212" t="s">
        <v>1</v>
      </c>
      <c r="C188" s="213">
        <v>1</v>
      </c>
      <c r="D188" s="214">
        <v>80000</v>
      </c>
      <c r="E188" s="215">
        <f>C188*D188</f>
        <v>80000</v>
      </c>
      <c r="F188" s="189"/>
      <c r="G188" s="349" t="s">
        <v>750</v>
      </c>
      <c r="H188" s="349" t="s">
        <v>26</v>
      </c>
      <c r="I188" s="349">
        <v>7</v>
      </c>
      <c r="J188" s="226">
        <v>32000</v>
      </c>
      <c r="K188" s="226">
        <f>I188*J188</f>
        <v>224000</v>
      </c>
      <c r="L188" s="189"/>
      <c r="R188" s="219" t="s">
        <v>468</v>
      </c>
      <c r="S188" s="212" t="s">
        <v>1</v>
      </c>
      <c r="T188" s="213">
        <v>1</v>
      </c>
      <c r="U188" s="214">
        <v>80000</v>
      </c>
      <c r="V188" s="215">
        <f>T188*U188</f>
        <v>80000</v>
      </c>
      <c r="W188" s="189"/>
    </row>
    <row r="189" spans="1:23" ht="12.75" customHeight="1">
      <c r="A189" s="219" t="s">
        <v>671</v>
      </c>
      <c r="B189" s="212" t="s">
        <v>1</v>
      </c>
      <c r="C189" s="213">
        <v>1</v>
      </c>
      <c r="D189" s="214">
        <v>30000</v>
      </c>
      <c r="E189" s="215">
        <f aca="true" t="shared" si="17" ref="E189:E194">C189*D189</f>
        <v>30000</v>
      </c>
      <c r="F189" s="189"/>
      <c r="G189" s="390" t="s">
        <v>751</v>
      </c>
      <c r="H189" s="395"/>
      <c r="I189" s="395"/>
      <c r="J189" s="396"/>
      <c r="K189" s="394">
        <f>SUM(K180:K188)</f>
        <v>5716000</v>
      </c>
      <c r="L189" s="189"/>
      <c r="R189" s="219" t="s">
        <v>671</v>
      </c>
      <c r="S189" s="212" t="s">
        <v>1</v>
      </c>
      <c r="T189" s="213">
        <v>1</v>
      </c>
      <c r="U189" s="214">
        <v>30000</v>
      </c>
      <c r="V189" s="215">
        <f aca="true" t="shared" si="18" ref="V189:V194">T189*U189</f>
        <v>30000</v>
      </c>
      <c r="W189" s="189"/>
    </row>
    <row r="190" spans="1:23" ht="12.75" customHeight="1">
      <c r="A190" s="219" t="s">
        <v>469</v>
      </c>
      <c r="B190" s="212" t="s">
        <v>1</v>
      </c>
      <c r="C190" s="213">
        <v>1</v>
      </c>
      <c r="D190" s="214">
        <v>18000</v>
      </c>
      <c r="E190" s="215">
        <f t="shared" si="17"/>
        <v>18000</v>
      </c>
      <c r="F190" s="189"/>
      <c r="G190" s="372" t="s">
        <v>752</v>
      </c>
      <c r="H190" s="379"/>
      <c r="I190" s="379"/>
      <c r="J190" s="285"/>
      <c r="K190" s="284"/>
      <c r="L190" s="189"/>
      <c r="R190" s="219" t="s">
        <v>469</v>
      </c>
      <c r="S190" s="212" t="s">
        <v>1</v>
      </c>
      <c r="T190" s="213">
        <v>1</v>
      </c>
      <c r="U190" s="214">
        <v>18000</v>
      </c>
      <c r="V190" s="215">
        <f t="shared" si="18"/>
        <v>18000</v>
      </c>
      <c r="W190" s="189"/>
    </row>
    <row r="191" spans="1:23" ht="12.75" customHeight="1">
      <c r="A191" s="295" t="s">
        <v>590</v>
      </c>
      <c r="B191" s="291" t="s">
        <v>1</v>
      </c>
      <c r="C191" s="292">
        <v>3</v>
      </c>
      <c r="D191" s="293">
        <v>4800</v>
      </c>
      <c r="E191" s="294">
        <f t="shared" si="17"/>
        <v>14400</v>
      </c>
      <c r="F191" s="189"/>
      <c r="G191" s="367" t="s">
        <v>753</v>
      </c>
      <c r="H191" s="367" t="s">
        <v>26</v>
      </c>
      <c r="I191" s="367">
        <v>1</v>
      </c>
      <c r="J191" s="284">
        <v>380000</v>
      </c>
      <c r="K191" s="284">
        <f aca="true" t="shared" si="19" ref="K191:K202">I191*J191</f>
        <v>380000</v>
      </c>
      <c r="L191" s="189"/>
      <c r="R191" s="295" t="s">
        <v>590</v>
      </c>
      <c r="S191" s="291" t="s">
        <v>1</v>
      </c>
      <c r="T191" s="292">
        <v>3</v>
      </c>
      <c r="U191" s="293">
        <v>4800</v>
      </c>
      <c r="V191" s="294">
        <f t="shared" si="18"/>
        <v>14400</v>
      </c>
      <c r="W191" s="189"/>
    </row>
    <row r="192" spans="1:23" ht="12.75" customHeight="1">
      <c r="A192" s="295" t="s">
        <v>556</v>
      </c>
      <c r="B192" s="291" t="s">
        <v>1</v>
      </c>
      <c r="C192" s="292">
        <v>3</v>
      </c>
      <c r="D192" s="293">
        <v>2200</v>
      </c>
      <c r="E192" s="294">
        <f t="shared" si="17"/>
        <v>6600</v>
      </c>
      <c r="F192" s="189"/>
      <c r="G192" s="367" t="s">
        <v>811</v>
      </c>
      <c r="H192" s="367" t="s">
        <v>26</v>
      </c>
      <c r="I192" s="367">
        <v>1</v>
      </c>
      <c r="J192" s="284"/>
      <c r="K192" s="284">
        <f t="shared" si="19"/>
        <v>0</v>
      </c>
      <c r="L192" s="189"/>
      <c r="R192" s="295" t="s">
        <v>556</v>
      </c>
      <c r="S192" s="291" t="s">
        <v>1</v>
      </c>
      <c r="T192" s="292">
        <v>3</v>
      </c>
      <c r="U192" s="293">
        <v>2200</v>
      </c>
      <c r="V192" s="294">
        <f t="shared" si="18"/>
        <v>6600</v>
      </c>
      <c r="W192" s="189"/>
    </row>
    <row r="193" spans="1:23" ht="12.75" customHeight="1">
      <c r="A193" s="219" t="s">
        <v>672</v>
      </c>
      <c r="B193" s="212" t="s">
        <v>1</v>
      </c>
      <c r="C193" s="213">
        <v>2</v>
      </c>
      <c r="D193" s="214">
        <v>30000</v>
      </c>
      <c r="E193" s="215">
        <f t="shared" si="17"/>
        <v>60000</v>
      </c>
      <c r="F193" s="189"/>
      <c r="G193" s="367" t="s">
        <v>754</v>
      </c>
      <c r="H193" s="367" t="s">
        <v>26</v>
      </c>
      <c r="I193" s="367">
        <v>1</v>
      </c>
      <c r="J193" s="284">
        <v>450000</v>
      </c>
      <c r="K193" s="284">
        <f t="shared" si="19"/>
        <v>450000</v>
      </c>
      <c r="L193" s="189"/>
      <c r="R193" s="219" t="s">
        <v>672</v>
      </c>
      <c r="S193" s="212" t="s">
        <v>1</v>
      </c>
      <c r="T193" s="213">
        <v>2</v>
      </c>
      <c r="U193" s="214">
        <v>30000</v>
      </c>
      <c r="V193" s="215">
        <f t="shared" si="18"/>
        <v>60000</v>
      </c>
      <c r="W193" s="189"/>
    </row>
    <row r="194" spans="1:23" ht="12.75" customHeight="1">
      <c r="A194" s="219" t="s">
        <v>673</v>
      </c>
      <c r="B194" s="212" t="s">
        <v>1</v>
      </c>
      <c r="C194" s="213"/>
      <c r="D194" s="214"/>
      <c r="E194" s="215">
        <f t="shared" si="17"/>
        <v>0</v>
      </c>
      <c r="F194" s="189"/>
      <c r="G194" s="367" t="s">
        <v>755</v>
      </c>
      <c r="H194" s="367" t="s">
        <v>26</v>
      </c>
      <c r="I194" s="367">
        <v>1</v>
      </c>
      <c r="J194" s="284"/>
      <c r="K194" s="284">
        <f t="shared" si="19"/>
        <v>0</v>
      </c>
      <c r="L194" s="189"/>
      <c r="R194" s="219" t="s">
        <v>673</v>
      </c>
      <c r="S194" s="212" t="s">
        <v>1</v>
      </c>
      <c r="T194" s="213"/>
      <c r="U194" s="214"/>
      <c r="V194" s="215">
        <f t="shared" si="18"/>
        <v>0</v>
      </c>
      <c r="W194" s="189"/>
    </row>
    <row r="195" spans="1:23" ht="12.75" customHeight="1">
      <c r="A195" s="256" t="s">
        <v>358</v>
      </c>
      <c r="B195" s="260"/>
      <c r="C195" s="260"/>
      <c r="D195" s="261"/>
      <c r="E195" s="259">
        <f>SUM(E188:E194)</f>
        <v>209000</v>
      </c>
      <c r="F195" s="189"/>
      <c r="G195" s="367" t="s">
        <v>756</v>
      </c>
      <c r="H195" s="367" t="s">
        <v>26</v>
      </c>
      <c r="I195" s="367">
        <v>4</v>
      </c>
      <c r="J195" s="284">
        <v>600000</v>
      </c>
      <c r="K195" s="284">
        <f t="shared" si="19"/>
        <v>2400000</v>
      </c>
      <c r="L195" s="189"/>
      <c r="R195" s="256" t="s">
        <v>358</v>
      </c>
      <c r="S195" s="260"/>
      <c r="T195" s="260"/>
      <c r="U195" s="261"/>
      <c r="V195" s="259">
        <f>SUM(V188:V194)</f>
        <v>209000</v>
      </c>
      <c r="W195" s="189"/>
    </row>
    <row r="196" spans="1:23" ht="12.75" customHeight="1">
      <c r="A196" s="262" t="s">
        <v>359</v>
      </c>
      <c r="B196" s="263"/>
      <c r="C196" s="263"/>
      <c r="D196" s="246"/>
      <c r="E196" s="247">
        <f>E186+E195</f>
        <v>875000</v>
      </c>
      <c r="F196" s="189"/>
      <c r="G196" s="367" t="s">
        <v>757</v>
      </c>
      <c r="H196" s="367" t="s">
        <v>26</v>
      </c>
      <c r="I196" s="367">
        <v>3</v>
      </c>
      <c r="J196" s="284">
        <v>32000</v>
      </c>
      <c r="K196" s="284">
        <f t="shared" si="19"/>
        <v>96000</v>
      </c>
      <c r="L196" s="189"/>
      <c r="R196" s="262" t="s">
        <v>359</v>
      </c>
      <c r="S196" s="263"/>
      <c r="T196" s="263"/>
      <c r="U196" s="246"/>
      <c r="V196" s="247">
        <f>V186+V195</f>
        <v>875000</v>
      </c>
      <c r="W196" s="189"/>
    </row>
    <row r="197" spans="1:23" ht="12.75" customHeight="1">
      <c r="A197" s="220" t="s">
        <v>360</v>
      </c>
      <c r="B197" s="186"/>
      <c r="C197" s="186"/>
      <c r="D197" s="216"/>
      <c r="E197" s="215"/>
      <c r="F197" s="189"/>
      <c r="G197" s="367" t="s">
        <v>749</v>
      </c>
      <c r="H197" s="367" t="s">
        <v>26</v>
      </c>
      <c r="I197" s="367">
        <v>3</v>
      </c>
      <c r="J197" s="284">
        <v>36000</v>
      </c>
      <c r="K197" s="284">
        <f t="shared" si="19"/>
        <v>108000</v>
      </c>
      <c r="L197" s="189"/>
      <c r="R197" s="220" t="s">
        <v>360</v>
      </c>
      <c r="S197" s="186"/>
      <c r="T197" s="186"/>
      <c r="U197" s="216"/>
      <c r="V197" s="215"/>
      <c r="W197" s="189"/>
    </row>
    <row r="198" spans="1:23" ht="12.75" customHeight="1">
      <c r="A198" s="219" t="s">
        <v>468</v>
      </c>
      <c r="B198" s="212" t="s">
        <v>1</v>
      </c>
      <c r="C198" s="213">
        <v>2</v>
      </c>
      <c r="D198" s="214">
        <v>80000</v>
      </c>
      <c r="E198" s="215">
        <f>C198*D198</f>
        <v>160000</v>
      </c>
      <c r="F198" s="189"/>
      <c r="G198" s="367" t="s">
        <v>758</v>
      </c>
      <c r="H198" s="367" t="s">
        <v>26</v>
      </c>
      <c r="I198" s="367">
        <v>3</v>
      </c>
      <c r="J198" s="284"/>
      <c r="K198" s="284">
        <f t="shared" si="19"/>
        <v>0</v>
      </c>
      <c r="L198" s="189"/>
      <c r="R198" s="219" t="s">
        <v>468</v>
      </c>
      <c r="S198" s="212" t="s">
        <v>1</v>
      </c>
      <c r="T198" s="213">
        <v>2</v>
      </c>
      <c r="U198" s="214">
        <v>80000</v>
      </c>
      <c r="V198" s="215">
        <f>T198*U198</f>
        <v>160000</v>
      </c>
      <c r="W198" s="189"/>
    </row>
    <row r="199" spans="1:23" ht="12.75" customHeight="1">
      <c r="A199" s="219" t="s">
        <v>471</v>
      </c>
      <c r="B199" s="212" t="s">
        <v>1</v>
      </c>
      <c r="C199" s="213">
        <v>1</v>
      </c>
      <c r="D199" s="216">
        <v>70000</v>
      </c>
      <c r="E199" s="215">
        <f aca="true" t="shared" si="20" ref="E199:E217">C199*D199</f>
        <v>70000</v>
      </c>
      <c r="F199" s="189"/>
      <c r="G199" s="367" t="s">
        <v>759</v>
      </c>
      <c r="H199" s="367" t="s">
        <v>26</v>
      </c>
      <c r="I199" s="367">
        <v>1</v>
      </c>
      <c r="J199" s="284"/>
      <c r="K199" s="284">
        <f t="shared" si="19"/>
        <v>0</v>
      </c>
      <c r="L199" s="189"/>
      <c r="R199" s="219" t="s">
        <v>471</v>
      </c>
      <c r="S199" s="212" t="s">
        <v>1</v>
      </c>
      <c r="T199" s="213">
        <v>1</v>
      </c>
      <c r="U199" s="216">
        <v>70000</v>
      </c>
      <c r="V199" s="215">
        <f aca="true" t="shared" si="21" ref="V199:V214">T199*U199</f>
        <v>70000</v>
      </c>
      <c r="W199" s="189"/>
    </row>
    <row r="200" spans="1:23" ht="12.75" customHeight="1">
      <c r="A200" s="228" t="s">
        <v>815</v>
      </c>
      <c r="B200" s="212" t="s">
        <v>1</v>
      </c>
      <c r="C200" s="213">
        <v>1</v>
      </c>
      <c r="D200" s="216">
        <f>15000*112*1.2</f>
        <v>2016000</v>
      </c>
      <c r="E200" s="215">
        <f t="shared" si="20"/>
        <v>2016000</v>
      </c>
      <c r="F200" s="189"/>
      <c r="G200" s="367" t="s">
        <v>760</v>
      </c>
      <c r="H200" s="367" t="s">
        <v>26</v>
      </c>
      <c r="I200" s="367">
        <v>15</v>
      </c>
      <c r="J200" s="284"/>
      <c r="K200" s="284">
        <f t="shared" si="19"/>
        <v>0</v>
      </c>
      <c r="L200" s="189"/>
      <c r="R200" s="228" t="s">
        <v>815</v>
      </c>
      <c r="S200" s="212" t="s">
        <v>1</v>
      </c>
      <c r="T200" s="213">
        <v>1</v>
      </c>
      <c r="U200" s="216">
        <f>15000*112*1.2</f>
        <v>2016000</v>
      </c>
      <c r="V200" s="215">
        <f t="shared" si="21"/>
        <v>2016000</v>
      </c>
      <c r="W200" s="189"/>
    </row>
    <row r="201" spans="1:23" ht="12.75" customHeight="1">
      <c r="A201" s="290" t="s">
        <v>674</v>
      </c>
      <c r="B201" s="291" t="s">
        <v>1</v>
      </c>
      <c r="C201" s="292">
        <v>300</v>
      </c>
      <c r="D201" s="296">
        <v>2400</v>
      </c>
      <c r="E201" s="294">
        <f t="shared" si="20"/>
        <v>720000</v>
      </c>
      <c r="F201" s="189"/>
      <c r="G201" s="367" t="s">
        <v>761</v>
      </c>
      <c r="H201" s="367" t="s">
        <v>26</v>
      </c>
      <c r="I201" s="367"/>
      <c r="J201" s="284"/>
      <c r="K201" s="284">
        <f t="shared" si="19"/>
        <v>0</v>
      </c>
      <c r="L201" s="189"/>
      <c r="R201" s="290" t="s">
        <v>674</v>
      </c>
      <c r="S201" s="291" t="s">
        <v>1</v>
      </c>
      <c r="T201" s="292">
        <v>300</v>
      </c>
      <c r="U201" s="296">
        <v>2400</v>
      </c>
      <c r="V201" s="294">
        <f t="shared" si="21"/>
        <v>720000</v>
      </c>
      <c r="W201" s="189"/>
    </row>
    <row r="202" spans="1:23" ht="12.75" customHeight="1">
      <c r="A202" s="290" t="s">
        <v>675</v>
      </c>
      <c r="B202" s="291" t="s">
        <v>1</v>
      </c>
      <c r="C202" s="292">
        <v>4</v>
      </c>
      <c r="D202" s="296">
        <v>6000</v>
      </c>
      <c r="E202" s="294">
        <f t="shared" si="20"/>
        <v>24000</v>
      </c>
      <c r="F202" s="189"/>
      <c r="G202" s="367" t="s">
        <v>762</v>
      </c>
      <c r="H202" s="367" t="s">
        <v>26</v>
      </c>
      <c r="I202" s="367">
        <v>4</v>
      </c>
      <c r="J202" s="284"/>
      <c r="K202" s="284">
        <f t="shared" si="19"/>
        <v>0</v>
      </c>
      <c r="L202" s="189"/>
      <c r="R202" s="290" t="s">
        <v>675</v>
      </c>
      <c r="S202" s="291" t="s">
        <v>1</v>
      </c>
      <c r="T202" s="292">
        <v>4</v>
      </c>
      <c r="U202" s="296">
        <v>6000</v>
      </c>
      <c r="V202" s="294">
        <f t="shared" si="21"/>
        <v>24000</v>
      </c>
      <c r="W202" s="189"/>
    </row>
    <row r="203" spans="1:23" ht="12.75" customHeight="1">
      <c r="A203" s="290" t="s">
        <v>676</v>
      </c>
      <c r="B203" s="291" t="s">
        <v>1</v>
      </c>
      <c r="C203" s="292">
        <v>4</v>
      </c>
      <c r="D203" s="296">
        <v>4000</v>
      </c>
      <c r="E203" s="294">
        <f t="shared" si="20"/>
        <v>16000</v>
      </c>
      <c r="F203" s="189"/>
      <c r="G203" s="390" t="s">
        <v>764</v>
      </c>
      <c r="H203" s="397" t="s">
        <v>26</v>
      </c>
      <c r="I203" s="397"/>
      <c r="J203" s="398"/>
      <c r="K203" s="394">
        <f>SUM(K190:K202)</f>
        <v>3434000</v>
      </c>
      <c r="L203" s="189"/>
      <c r="R203" s="290" t="s">
        <v>676</v>
      </c>
      <c r="S203" s="291" t="s">
        <v>1</v>
      </c>
      <c r="T203" s="292">
        <v>4</v>
      </c>
      <c r="U203" s="296">
        <v>4000</v>
      </c>
      <c r="V203" s="294">
        <f t="shared" si="21"/>
        <v>16000</v>
      </c>
      <c r="W203" s="189"/>
    </row>
    <row r="204" spans="1:23" ht="12.75" customHeight="1">
      <c r="A204" s="290" t="s">
        <v>555</v>
      </c>
      <c r="B204" s="291" t="s">
        <v>1</v>
      </c>
      <c r="C204" s="292">
        <v>3</v>
      </c>
      <c r="D204" s="296">
        <v>6000</v>
      </c>
      <c r="E204" s="294">
        <f t="shared" si="20"/>
        <v>18000</v>
      </c>
      <c r="F204" s="189"/>
      <c r="G204" s="372" t="s">
        <v>765</v>
      </c>
      <c r="H204" s="367"/>
      <c r="I204" s="367"/>
      <c r="J204" s="284"/>
      <c r="K204" s="284"/>
      <c r="L204" s="189"/>
      <c r="R204" s="290" t="s">
        <v>555</v>
      </c>
      <c r="S204" s="291" t="s">
        <v>1</v>
      </c>
      <c r="T204" s="292">
        <v>3</v>
      </c>
      <c r="U204" s="296">
        <v>6000</v>
      </c>
      <c r="V204" s="294">
        <f t="shared" si="21"/>
        <v>18000</v>
      </c>
      <c r="W204" s="189"/>
    </row>
    <row r="205" spans="1:23" ht="12.75" customHeight="1">
      <c r="A205" s="290" t="s">
        <v>677</v>
      </c>
      <c r="B205" s="291" t="s">
        <v>1</v>
      </c>
      <c r="C205" s="292">
        <v>1</v>
      </c>
      <c r="D205" s="296">
        <v>3000</v>
      </c>
      <c r="E205" s="294">
        <f t="shared" si="20"/>
        <v>3000</v>
      </c>
      <c r="F205" s="189"/>
      <c r="G205" s="369" t="s">
        <v>766</v>
      </c>
      <c r="H205" s="369" t="s">
        <v>26</v>
      </c>
      <c r="I205" s="369">
        <v>1</v>
      </c>
      <c r="J205" s="287">
        <v>2500000</v>
      </c>
      <c r="K205" s="287">
        <f>I205*J205</f>
        <v>2500000</v>
      </c>
      <c r="L205" s="189"/>
      <c r="R205" s="290" t="s">
        <v>677</v>
      </c>
      <c r="S205" s="291" t="s">
        <v>1</v>
      </c>
      <c r="T205" s="292">
        <v>1</v>
      </c>
      <c r="U205" s="296">
        <v>3000</v>
      </c>
      <c r="V205" s="294">
        <f t="shared" si="21"/>
        <v>3000</v>
      </c>
      <c r="W205" s="189"/>
    </row>
    <row r="206" spans="1:23" ht="12.75" customHeight="1">
      <c r="A206" s="290" t="s">
        <v>678</v>
      </c>
      <c r="B206" s="291" t="s">
        <v>1</v>
      </c>
      <c r="C206" s="292">
        <v>4</v>
      </c>
      <c r="D206" s="296">
        <v>12000</v>
      </c>
      <c r="E206" s="294">
        <f t="shared" si="20"/>
        <v>48000</v>
      </c>
      <c r="F206" s="189"/>
      <c r="G206" s="367" t="s">
        <v>767</v>
      </c>
      <c r="H206" s="367" t="s">
        <v>26</v>
      </c>
      <c r="I206" s="367">
        <v>5</v>
      </c>
      <c r="J206" s="284">
        <v>400000</v>
      </c>
      <c r="K206" s="284">
        <f>I206*J206</f>
        <v>2000000</v>
      </c>
      <c r="L206" s="189"/>
      <c r="R206" s="290" t="s">
        <v>678</v>
      </c>
      <c r="S206" s="291" t="s">
        <v>1</v>
      </c>
      <c r="T206" s="292">
        <v>4</v>
      </c>
      <c r="U206" s="296">
        <v>12000</v>
      </c>
      <c r="V206" s="294">
        <f t="shared" si="21"/>
        <v>48000</v>
      </c>
      <c r="W206" s="189"/>
    </row>
    <row r="207" spans="1:23" ht="12.75" customHeight="1">
      <c r="A207" s="290" t="s">
        <v>679</v>
      </c>
      <c r="B207" s="291" t="s">
        <v>1</v>
      </c>
      <c r="C207" s="292">
        <v>4</v>
      </c>
      <c r="D207" s="296">
        <v>8000</v>
      </c>
      <c r="E207" s="294">
        <f t="shared" si="20"/>
        <v>32000</v>
      </c>
      <c r="F207" s="189"/>
      <c r="G207" s="390" t="s">
        <v>768</v>
      </c>
      <c r="H207" s="397" t="s">
        <v>26</v>
      </c>
      <c r="I207" s="397"/>
      <c r="J207" s="398"/>
      <c r="K207" s="394">
        <f>SUM(K204:K206)</f>
        <v>4500000</v>
      </c>
      <c r="L207" s="189"/>
      <c r="R207" s="290" t="s">
        <v>679</v>
      </c>
      <c r="S207" s="291" t="s">
        <v>1</v>
      </c>
      <c r="T207" s="292">
        <v>4</v>
      </c>
      <c r="U207" s="296">
        <v>8000</v>
      </c>
      <c r="V207" s="294">
        <f t="shared" si="21"/>
        <v>32000</v>
      </c>
      <c r="W207" s="189"/>
    </row>
    <row r="208" spans="1:23" ht="12.75" customHeight="1">
      <c r="A208" s="290" t="s">
        <v>680</v>
      </c>
      <c r="B208" s="291" t="s">
        <v>1</v>
      </c>
      <c r="C208" s="292">
        <v>4</v>
      </c>
      <c r="D208" s="296">
        <v>2000</v>
      </c>
      <c r="E208" s="294">
        <f t="shared" si="20"/>
        <v>8000</v>
      </c>
      <c r="F208" s="189"/>
      <c r="G208" s="372" t="s">
        <v>769</v>
      </c>
      <c r="H208" s="367"/>
      <c r="I208" s="367"/>
      <c r="J208" s="284"/>
      <c r="K208" s="284"/>
      <c r="L208" s="189"/>
      <c r="R208" s="290" t="s">
        <v>680</v>
      </c>
      <c r="S208" s="291" t="s">
        <v>1</v>
      </c>
      <c r="T208" s="292">
        <v>4</v>
      </c>
      <c r="U208" s="296">
        <v>2000</v>
      </c>
      <c r="V208" s="294">
        <f t="shared" si="21"/>
        <v>8000</v>
      </c>
      <c r="W208" s="189"/>
    </row>
    <row r="209" spans="1:23" ht="12.75" customHeight="1">
      <c r="A209" s="219" t="s">
        <v>681</v>
      </c>
      <c r="B209" s="212" t="s">
        <v>1</v>
      </c>
      <c r="C209" s="213">
        <v>1</v>
      </c>
      <c r="D209" s="216">
        <v>32000</v>
      </c>
      <c r="E209" s="215">
        <f t="shared" si="20"/>
        <v>32000</v>
      </c>
      <c r="F209" s="189"/>
      <c r="G209" s="367" t="s">
        <v>770</v>
      </c>
      <c r="H209" s="367" t="s">
        <v>26</v>
      </c>
      <c r="I209" s="367">
        <v>2</v>
      </c>
      <c r="J209" s="284">
        <v>80000</v>
      </c>
      <c r="K209" s="284">
        <f aca="true" t="shared" si="22" ref="K209:K216">I209*J209</f>
        <v>160000</v>
      </c>
      <c r="L209" s="189"/>
      <c r="R209" s="228" t="s">
        <v>681</v>
      </c>
      <c r="S209" s="212" t="s">
        <v>1</v>
      </c>
      <c r="T209" s="213">
        <v>1</v>
      </c>
      <c r="U209" s="216">
        <v>32000</v>
      </c>
      <c r="V209" s="215">
        <f t="shared" si="21"/>
        <v>32000</v>
      </c>
      <c r="W209" s="189"/>
    </row>
    <row r="210" spans="1:23" ht="12.75" customHeight="1">
      <c r="A210" s="228" t="s">
        <v>682</v>
      </c>
      <c r="B210" s="212" t="s">
        <v>1</v>
      </c>
      <c r="C210" s="213">
        <v>1</v>
      </c>
      <c r="D210" s="216">
        <v>44000</v>
      </c>
      <c r="E210" s="215">
        <f t="shared" si="20"/>
        <v>44000</v>
      </c>
      <c r="F210" s="189"/>
      <c r="G210" s="367" t="s">
        <v>778</v>
      </c>
      <c r="H210" s="367" t="s">
        <v>26</v>
      </c>
      <c r="I210" s="367">
        <v>10</v>
      </c>
      <c r="J210" s="284">
        <v>4000</v>
      </c>
      <c r="K210" s="284">
        <f t="shared" si="22"/>
        <v>40000</v>
      </c>
      <c r="L210" s="189"/>
      <c r="R210" s="228" t="s">
        <v>682</v>
      </c>
      <c r="S210" s="212" t="s">
        <v>1</v>
      </c>
      <c r="T210" s="213">
        <v>1</v>
      </c>
      <c r="U210" s="216">
        <v>44000</v>
      </c>
      <c r="V210" s="215">
        <f t="shared" si="21"/>
        <v>44000</v>
      </c>
      <c r="W210" s="189"/>
    </row>
    <row r="211" spans="1:23" ht="12.75" customHeight="1">
      <c r="A211" s="228" t="s">
        <v>683</v>
      </c>
      <c r="B211" s="212" t="s">
        <v>1</v>
      </c>
      <c r="C211" s="213">
        <v>3</v>
      </c>
      <c r="D211" s="216">
        <v>35000</v>
      </c>
      <c r="E211" s="215">
        <f t="shared" si="20"/>
        <v>105000</v>
      </c>
      <c r="F211" s="189"/>
      <c r="G211" s="367" t="s">
        <v>780</v>
      </c>
      <c r="H211" s="367" t="s">
        <v>26</v>
      </c>
      <c r="I211" s="367">
        <v>2</v>
      </c>
      <c r="J211" s="284">
        <v>15000</v>
      </c>
      <c r="K211" s="284">
        <f t="shared" si="22"/>
        <v>30000</v>
      </c>
      <c r="L211" s="189"/>
      <c r="R211" s="228" t="s">
        <v>683</v>
      </c>
      <c r="S211" s="212" t="s">
        <v>1</v>
      </c>
      <c r="T211" s="213">
        <v>3</v>
      </c>
      <c r="U211" s="216">
        <v>35000</v>
      </c>
      <c r="V211" s="215">
        <f t="shared" si="21"/>
        <v>105000</v>
      </c>
      <c r="W211" s="189"/>
    </row>
    <row r="212" spans="1:23" ht="12.75" customHeight="1">
      <c r="A212" s="228" t="s">
        <v>684</v>
      </c>
      <c r="B212" s="212" t="s">
        <v>1</v>
      </c>
      <c r="C212" s="213">
        <v>1</v>
      </c>
      <c r="D212" s="216"/>
      <c r="E212" s="215">
        <f t="shared" si="20"/>
        <v>0</v>
      </c>
      <c r="F212" s="189"/>
      <c r="G212" s="367" t="s">
        <v>779</v>
      </c>
      <c r="H212" s="367" t="s">
        <v>26</v>
      </c>
      <c r="I212" s="367">
        <v>3</v>
      </c>
      <c r="J212" s="284">
        <f>14500*1.2</f>
        <v>17400</v>
      </c>
      <c r="K212" s="284">
        <f t="shared" si="22"/>
        <v>52200</v>
      </c>
      <c r="L212" s="189"/>
      <c r="R212" s="228" t="s">
        <v>684</v>
      </c>
      <c r="S212" s="212" t="s">
        <v>1</v>
      </c>
      <c r="T212" s="213">
        <v>1</v>
      </c>
      <c r="U212" s="216"/>
      <c r="V212" s="215">
        <f t="shared" si="21"/>
        <v>0</v>
      </c>
      <c r="W212" s="189"/>
    </row>
    <row r="213" spans="1:23" ht="12.75" customHeight="1">
      <c r="A213" s="228" t="s">
        <v>685</v>
      </c>
      <c r="B213" s="212" t="s">
        <v>1</v>
      </c>
      <c r="C213" s="213">
        <v>1</v>
      </c>
      <c r="D213" s="216"/>
      <c r="E213" s="215">
        <f t="shared" si="20"/>
        <v>0</v>
      </c>
      <c r="F213" s="189"/>
      <c r="G213" s="367" t="s">
        <v>771</v>
      </c>
      <c r="H213" s="367" t="s">
        <v>26</v>
      </c>
      <c r="I213" s="367">
        <v>3</v>
      </c>
      <c r="J213" s="284">
        <f>16000*1.2</f>
        <v>19200</v>
      </c>
      <c r="K213" s="284">
        <f t="shared" si="22"/>
        <v>57600</v>
      </c>
      <c r="L213" s="189"/>
      <c r="R213" s="228" t="s">
        <v>685</v>
      </c>
      <c r="S213" s="212" t="s">
        <v>1</v>
      </c>
      <c r="T213" s="213">
        <v>1</v>
      </c>
      <c r="U213" s="216"/>
      <c r="V213" s="215">
        <f t="shared" si="21"/>
        <v>0</v>
      </c>
      <c r="W213" s="189"/>
    </row>
    <row r="214" spans="1:23" ht="12.75" customHeight="1">
      <c r="A214" s="228" t="s">
        <v>611</v>
      </c>
      <c r="B214" s="212" t="s">
        <v>1</v>
      </c>
      <c r="C214" s="213">
        <v>1</v>
      </c>
      <c r="D214" s="216">
        <v>18000</v>
      </c>
      <c r="E214" s="215">
        <f t="shared" si="20"/>
        <v>18000</v>
      </c>
      <c r="F214" s="189"/>
      <c r="G214" s="367" t="s">
        <v>781</v>
      </c>
      <c r="H214" s="367" t="s">
        <v>26</v>
      </c>
      <c r="I214" s="367">
        <v>8</v>
      </c>
      <c r="J214" s="284">
        <v>35000</v>
      </c>
      <c r="K214" s="284">
        <f t="shared" si="22"/>
        <v>280000</v>
      </c>
      <c r="L214" s="189"/>
      <c r="R214" s="228" t="s">
        <v>611</v>
      </c>
      <c r="S214" s="212" t="s">
        <v>1</v>
      </c>
      <c r="T214" s="213">
        <v>1</v>
      </c>
      <c r="U214" s="216">
        <v>18000</v>
      </c>
      <c r="V214" s="215">
        <f t="shared" si="21"/>
        <v>18000</v>
      </c>
      <c r="W214" s="189"/>
    </row>
    <row r="215" spans="1:23" ht="12.75" customHeight="1">
      <c r="A215" s="228" t="s">
        <v>610</v>
      </c>
      <c r="B215" s="212" t="s">
        <v>1</v>
      </c>
      <c r="C215" s="213"/>
      <c r="D215" s="216"/>
      <c r="E215" s="215"/>
      <c r="F215" s="189"/>
      <c r="G215" s="367" t="s">
        <v>782</v>
      </c>
      <c r="H215" s="367" t="s">
        <v>26</v>
      </c>
      <c r="I215" s="367">
        <v>1</v>
      </c>
      <c r="J215" s="284">
        <v>76000</v>
      </c>
      <c r="K215" s="284">
        <f t="shared" si="22"/>
        <v>76000</v>
      </c>
      <c r="L215" s="189"/>
      <c r="R215" s="228" t="s">
        <v>610</v>
      </c>
      <c r="S215" s="212" t="s">
        <v>1</v>
      </c>
      <c r="T215" s="213"/>
      <c r="U215" s="216"/>
      <c r="V215" s="215"/>
      <c r="W215" s="189"/>
    </row>
    <row r="216" spans="1:23" ht="12.75" customHeight="1">
      <c r="A216" s="308" t="s">
        <v>609</v>
      </c>
      <c r="B216" s="299" t="s">
        <v>1</v>
      </c>
      <c r="C216" s="300"/>
      <c r="D216" s="301"/>
      <c r="E216" s="302"/>
      <c r="F216" s="189"/>
      <c r="G216" s="367" t="s">
        <v>772</v>
      </c>
      <c r="H216" s="367" t="s">
        <v>26</v>
      </c>
      <c r="I216" s="367">
        <v>13</v>
      </c>
      <c r="J216" s="284">
        <v>6500</v>
      </c>
      <c r="K216" s="284">
        <f t="shared" si="22"/>
        <v>84500</v>
      </c>
      <c r="L216" s="189"/>
      <c r="R216" s="308" t="s">
        <v>609</v>
      </c>
      <c r="S216" s="299" t="s">
        <v>1</v>
      </c>
      <c r="T216" s="300"/>
      <c r="U216" s="301"/>
      <c r="V216" s="302"/>
      <c r="W216" s="189"/>
    </row>
    <row r="217" spans="1:23" ht="12.75" customHeight="1">
      <c r="A217" s="228" t="s">
        <v>686</v>
      </c>
      <c r="B217" s="212" t="s">
        <v>1</v>
      </c>
      <c r="C217" s="213">
        <v>1</v>
      </c>
      <c r="D217" s="216">
        <v>9000</v>
      </c>
      <c r="E217" s="215">
        <f t="shared" si="20"/>
        <v>9000</v>
      </c>
      <c r="F217" s="189"/>
      <c r="G217" s="367" t="s">
        <v>812</v>
      </c>
      <c r="H217" s="367" t="s">
        <v>26</v>
      </c>
      <c r="I217" s="367">
        <v>41</v>
      </c>
      <c r="J217" s="284">
        <f>K217/41</f>
        <v>10243.90243902439</v>
      </c>
      <c r="K217" s="284">
        <v>420000</v>
      </c>
      <c r="L217" s="189"/>
      <c r="R217" s="228" t="s">
        <v>686</v>
      </c>
      <c r="S217" s="212" t="s">
        <v>1</v>
      </c>
      <c r="T217" s="213">
        <v>1</v>
      </c>
      <c r="U217" s="216">
        <v>9000</v>
      </c>
      <c r="V217" s="215">
        <f>T217*U217</f>
        <v>9000</v>
      </c>
      <c r="W217" s="189"/>
    </row>
    <row r="218" spans="1:23" ht="12.75" customHeight="1">
      <c r="A218" s="228" t="s">
        <v>687</v>
      </c>
      <c r="B218" s="212" t="s">
        <v>1</v>
      </c>
      <c r="C218" s="213">
        <v>3</v>
      </c>
      <c r="D218" s="216">
        <v>30000</v>
      </c>
      <c r="E218" s="215"/>
      <c r="F218" s="189"/>
      <c r="G218" s="372" t="s">
        <v>769</v>
      </c>
      <c r="H218" s="367"/>
      <c r="I218" s="367"/>
      <c r="J218" s="284"/>
      <c r="K218" s="340">
        <f>SUM(K209:K217)</f>
        <v>1200300</v>
      </c>
      <c r="L218" s="189"/>
      <c r="R218" s="228" t="s">
        <v>687</v>
      </c>
      <c r="S218" s="212" t="s">
        <v>1</v>
      </c>
      <c r="T218" s="213">
        <v>3</v>
      </c>
      <c r="U218" s="216">
        <v>30000</v>
      </c>
      <c r="V218" s="215"/>
      <c r="W218" s="189"/>
    </row>
    <row r="219" spans="1:23" ht="12.75" customHeight="1">
      <c r="A219" s="308" t="s">
        <v>688</v>
      </c>
      <c r="B219" s="299" t="s">
        <v>1</v>
      </c>
      <c r="C219" s="300"/>
      <c r="D219" s="301"/>
      <c r="E219" s="302"/>
      <c r="F219" s="189"/>
      <c r="G219" s="399" t="s">
        <v>744</v>
      </c>
      <c r="H219" s="399"/>
      <c r="I219" s="399"/>
      <c r="J219" s="400"/>
      <c r="K219" s="400">
        <v>45742500</v>
      </c>
      <c r="L219" s="189"/>
      <c r="R219" s="308" t="s">
        <v>688</v>
      </c>
      <c r="S219" s="299" t="s">
        <v>1</v>
      </c>
      <c r="T219" s="300"/>
      <c r="U219" s="301"/>
      <c r="V219" s="302"/>
      <c r="W219" s="189"/>
    </row>
    <row r="220" spans="1:23" ht="12.75" customHeight="1">
      <c r="A220" s="245" t="s">
        <v>361</v>
      </c>
      <c r="B220" s="263"/>
      <c r="C220" s="263"/>
      <c r="D220" s="246"/>
      <c r="E220" s="247">
        <f>SUM(E198:E217)</f>
        <v>3323000</v>
      </c>
      <c r="F220" s="189"/>
      <c r="G220" s="342" t="s">
        <v>773</v>
      </c>
      <c r="H220" s="342"/>
      <c r="I220" s="342"/>
      <c r="J220" s="311"/>
      <c r="K220" s="312">
        <v>6000000</v>
      </c>
      <c r="L220" s="189"/>
      <c r="R220" s="245" t="s">
        <v>361</v>
      </c>
      <c r="S220" s="263"/>
      <c r="T220" s="263"/>
      <c r="U220" s="246"/>
      <c r="V220" s="247">
        <f>SUM(V198:V217)</f>
        <v>3323000</v>
      </c>
      <c r="W220" s="189"/>
    </row>
    <row r="221" spans="1:23" ht="12.75" customHeight="1">
      <c r="A221" s="220" t="s">
        <v>377</v>
      </c>
      <c r="B221" s="186"/>
      <c r="C221" s="186"/>
      <c r="D221" s="216"/>
      <c r="E221" s="215"/>
      <c r="F221" s="189"/>
      <c r="G221" s="380" t="s">
        <v>817</v>
      </c>
      <c r="H221" s="380"/>
      <c r="I221" s="380"/>
      <c r="J221" s="339"/>
      <c r="K221" s="339">
        <v>39742500</v>
      </c>
      <c r="L221" s="189"/>
      <c r="R221" s="220" t="s">
        <v>377</v>
      </c>
      <c r="S221" s="186"/>
      <c r="T221" s="186"/>
      <c r="U221" s="216"/>
      <c r="V221" s="215"/>
      <c r="W221" s="189"/>
    </row>
    <row r="222" spans="1:23" ht="12.75" customHeight="1">
      <c r="A222" s="207" t="s">
        <v>690</v>
      </c>
      <c r="B222" s="200" t="s">
        <v>1</v>
      </c>
      <c r="C222" s="200">
        <v>2</v>
      </c>
      <c r="D222" s="208">
        <v>35000</v>
      </c>
      <c r="E222" s="239">
        <f>C222*D222</f>
        <v>70000</v>
      </c>
      <c r="F222" s="189"/>
      <c r="G222" s="341"/>
      <c r="H222" s="341"/>
      <c r="I222" s="341"/>
      <c r="J222" s="108"/>
      <c r="K222" s="108"/>
      <c r="L222" s="189"/>
      <c r="R222" s="207" t="s">
        <v>690</v>
      </c>
      <c r="S222" s="200" t="s">
        <v>1</v>
      </c>
      <c r="T222" s="200">
        <v>2</v>
      </c>
      <c r="U222" s="208">
        <v>35000</v>
      </c>
      <c r="V222" s="239">
        <f>T222*U222</f>
        <v>70000</v>
      </c>
      <c r="W222" s="189"/>
    </row>
    <row r="223" spans="1:23" ht="12.75" customHeight="1">
      <c r="A223" s="295" t="s">
        <v>691</v>
      </c>
      <c r="B223" s="304" t="s">
        <v>1</v>
      </c>
      <c r="C223" s="304">
        <v>2</v>
      </c>
      <c r="D223" s="296">
        <v>8500</v>
      </c>
      <c r="E223" s="307">
        <f>C223*D223</f>
        <v>17000</v>
      </c>
      <c r="F223" s="189"/>
      <c r="G223" s="341"/>
      <c r="H223" s="341"/>
      <c r="I223" s="341"/>
      <c r="J223" s="341"/>
      <c r="K223" s="341"/>
      <c r="L223" s="189"/>
      <c r="R223" s="295" t="s">
        <v>691</v>
      </c>
      <c r="S223" s="304" t="s">
        <v>1</v>
      </c>
      <c r="T223" s="304">
        <v>2</v>
      </c>
      <c r="U223" s="296">
        <v>8500</v>
      </c>
      <c r="V223" s="307">
        <f>T223*U223</f>
        <v>17000</v>
      </c>
      <c r="W223" s="189"/>
    </row>
    <row r="224" spans="1:23" ht="12.75" customHeight="1">
      <c r="A224" s="295" t="s">
        <v>692</v>
      </c>
      <c r="B224" s="304" t="s">
        <v>1</v>
      </c>
      <c r="C224" s="304">
        <v>1</v>
      </c>
      <c r="D224" s="296">
        <v>3000</v>
      </c>
      <c r="E224" s="307">
        <f>C224*D224</f>
        <v>3000</v>
      </c>
      <c r="F224" s="318">
        <f>E224+E223+E208+E207+E206+E205+E204+E203+E202+E201+E192+E191+E182+E180+E179</f>
        <v>982000</v>
      </c>
      <c r="G224" s="341"/>
      <c r="H224" s="341"/>
      <c r="I224" s="341"/>
      <c r="J224" s="341"/>
      <c r="K224" s="341"/>
      <c r="L224" s="319"/>
      <c r="R224" s="295" t="s">
        <v>692</v>
      </c>
      <c r="S224" s="304" t="s">
        <v>1</v>
      </c>
      <c r="T224" s="304">
        <v>1</v>
      </c>
      <c r="U224" s="296">
        <v>3000</v>
      </c>
      <c r="V224" s="307">
        <f>T224*U224</f>
        <v>3000</v>
      </c>
      <c r="W224" s="318">
        <f>V224+V223+V208+V207+V206+V205+V204+V203+V202+V201+V192+V191+V182+V180+V179</f>
        <v>982000</v>
      </c>
    </row>
    <row r="225" spans="1:23" ht="12.75" customHeight="1">
      <c r="A225" s="245" t="s">
        <v>689</v>
      </c>
      <c r="B225" s="263"/>
      <c r="C225" s="263"/>
      <c r="D225" s="246"/>
      <c r="E225" s="247">
        <f>SUM(E222:E224)</f>
        <v>90000</v>
      </c>
      <c r="F225" s="189"/>
      <c r="G225" s="341"/>
      <c r="H225" s="341"/>
      <c r="I225" s="341"/>
      <c r="J225" s="341"/>
      <c r="K225" s="108"/>
      <c r="L225" s="189"/>
      <c r="R225" s="245" t="s">
        <v>689</v>
      </c>
      <c r="S225" s="263"/>
      <c r="T225" s="263"/>
      <c r="U225" s="246"/>
      <c r="V225" s="247">
        <f>SUM(V222:V224)</f>
        <v>90000</v>
      </c>
      <c r="W225" s="189"/>
    </row>
    <row r="226" spans="1:23" ht="12.75" customHeight="1">
      <c r="A226" s="233"/>
      <c r="B226" s="268"/>
      <c r="C226" s="268"/>
      <c r="D226" s="234"/>
      <c r="E226" s="235"/>
      <c r="F226" s="189"/>
      <c r="G226" s="341"/>
      <c r="H226" s="341"/>
      <c r="I226" s="341"/>
      <c r="J226" s="341"/>
      <c r="K226" s="341"/>
      <c r="L226" s="189"/>
      <c r="R226" s="233"/>
      <c r="S226" s="268"/>
      <c r="T226" s="268"/>
      <c r="U226" s="234"/>
      <c r="V226" s="235"/>
      <c r="W226" s="189"/>
    </row>
    <row r="227" spans="1:23" ht="12.75" customHeight="1">
      <c r="A227" s="14" t="s">
        <v>318</v>
      </c>
      <c r="B227" s="187" t="s">
        <v>320</v>
      </c>
      <c r="C227" s="210" t="s">
        <v>324</v>
      </c>
      <c r="D227" s="209" t="s">
        <v>322</v>
      </c>
      <c r="E227" s="210" t="s">
        <v>325</v>
      </c>
      <c r="F227" s="189"/>
      <c r="L227" s="189"/>
      <c r="R227" s="14" t="s">
        <v>318</v>
      </c>
      <c r="S227" s="187" t="s">
        <v>320</v>
      </c>
      <c r="T227" s="210" t="s">
        <v>324</v>
      </c>
      <c r="U227" s="209" t="s">
        <v>322</v>
      </c>
      <c r="V227" s="210" t="s">
        <v>325</v>
      </c>
      <c r="W227" s="189"/>
    </row>
    <row r="228" spans="1:23" ht="12.75" customHeight="1">
      <c r="A228" s="264" t="s">
        <v>391</v>
      </c>
      <c r="B228" s="257"/>
      <c r="C228" s="257"/>
      <c r="D228" s="258"/>
      <c r="E228" s="269"/>
      <c r="F228" s="189"/>
      <c r="L228" s="189"/>
      <c r="R228" s="264" t="s">
        <v>391</v>
      </c>
      <c r="S228" s="257"/>
      <c r="T228" s="257"/>
      <c r="U228" s="258"/>
      <c r="V228" s="269"/>
      <c r="W228" s="189"/>
    </row>
    <row r="229" spans="1:23" ht="12.75" customHeight="1">
      <c r="A229" s="206" t="s">
        <v>702</v>
      </c>
      <c r="B229" s="202"/>
      <c r="C229" s="202"/>
      <c r="D229" s="238"/>
      <c r="E229" s="239"/>
      <c r="F229" s="189"/>
      <c r="L229" s="189"/>
      <c r="R229" s="206" t="s">
        <v>702</v>
      </c>
      <c r="S229" s="202"/>
      <c r="T229" s="202"/>
      <c r="U229" s="238"/>
      <c r="V229" s="239"/>
      <c r="W229" s="189"/>
    </row>
    <row r="230" spans="1:23" ht="12.75" customHeight="1">
      <c r="A230" s="219" t="s">
        <v>460</v>
      </c>
      <c r="B230" s="186" t="s">
        <v>26</v>
      </c>
      <c r="C230" s="186">
        <v>1</v>
      </c>
      <c r="D230" s="216">
        <v>80000</v>
      </c>
      <c r="E230" s="215">
        <f aca="true" t="shared" si="23" ref="E230:E262">C230*D230</f>
        <v>80000</v>
      </c>
      <c r="F230" s="189"/>
      <c r="L230" s="189"/>
      <c r="R230" s="219" t="s">
        <v>460</v>
      </c>
      <c r="S230" s="186" t="s">
        <v>26</v>
      </c>
      <c r="T230" s="186">
        <v>1</v>
      </c>
      <c r="U230" s="216">
        <v>80000</v>
      </c>
      <c r="V230" s="215">
        <f aca="true" t="shared" si="24" ref="V230:V245">T230*U230</f>
        <v>80000</v>
      </c>
      <c r="W230" s="189"/>
    </row>
    <row r="231" spans="1:23" ht="12.75" customHeight="1">
      <c r="A231" s="219" t="s">
        <v>479</v>
      </c>
      <c r="B231" s="186" t="s">
        <v>26</v>
      </c>
      <c r="C231" s="186">
        <v>1</v>
      </c>
      <c r="D231" s="216">
        <v>60000</v>
      </c>
      <c r="E231" s="215">
        <f t="shared" si="23"/>
        <v>60000</v>
      </c>
      <c r="F231" s="189"/>
      <c r="L231" s="189"/>
      <c r="R231" s="219" t="s">
        <v>479</v>
      </c>
      <c r="S231" s="186" t="s">
        <v>26</v>
      </c>
      <c r="T231" s="186">
        <v>1</v>
      </c>
      <c r="U231" s="216">
        <v>60000</v>
      </c>
      <c r="V231" s="215">
        <f t="shared" si="24"/>
        <v>60000</v>
      </c>
      <c r="W231" s="189"/>
    </row>
    <row r="232" spans="1:23" ht="12.75" customHeight="1">
      <c r="A232" s="219" t="s">
        <v>480</v>
      </c>
      <c r="B232" s="212" t="s">
        <v>1</v>
      </c>
      <c r="C232" s="213">
        <v>1</v>
      </c>
      <c r="D232" s="216">
        <v>18000</v>
      </c>
      <c r="E232" s="215">
        <f t="shared" si="23"/>
        <v>18000</v>
      </c>
      <c r="F232" s="189"/>
      <c r="L232" s="189"/>
      <c r="R232" s="219" t="s">
        <v>480</v>
      </c>
      <c r="S232" s="212" t="s">
        <v>1</v>
      </c>
      <c r="T232" s="213">
        <v>1</v>
      </c>
      <c r="U232" s="216">
        <v>18000</v>
      </c>
      <c r="V232" s="215">
        <f t="shared" si="24"/>
        <v>18000</v>
      </c>
      <c r="W232" s="189"/>
    </row>
    <row r="233" spans="1:23" ht="12.75" customHeight="1">
      <c r="A233" s="219" t="s">
        <v>481</v>
      </c>
      <c r="B233" s="212" t="s">
        <v>1</v>
      </c>
      <c r="C233" s="213">
        <v>1</v>
      </c>
      <c r="D233" s="216">
        <v>450000</v>
      </c>
      <c r="E233" s="215">
        <f t="shared" si="23"/>
        <v>450000</v>
      </c>
      <c r="F233" s="189"/>
      <c r="L233" s="189"/>
      <c r="R233" s="219" t="s">
        <v>481</v>
      </c>
      <c r="S233" s="212" t="s">
        <v>1</v>
      </c>
      <c r="T233" s="213">
        <v>1</v>
      </c>
      <c r="U233" s="216">
        <v>450000</v>
      </c>
      <c r="V233" s="215">
        <f t="shared" si="24"/>
        <v>450000</v>
      </c>
      <c r="W233" s="189"/>
    </row>
    <row r="234" spans="1:23" ht="12.75" customHeight="1">
      <c r="A234" s="295" t="s">
        <v>693</v>
      </c>
      <c r="B234" s="291" t="s">
        <v>1</v>
      </c>
      <c r="C234" s="292">
        <v>3</v>
      </c>
      <c r="D234" s="296">
        <v>9800</v>
      </c>
      <c r="E234" s="294">
        <f t="shared" si="23"/>
        <v>29400</v>
      </c>
      <c r="F234" s="189"/>
      <c r="L234" s="189"/>
      <c r="R234" s="295" t="s">
        <v>693</v>
      </c>
      <c r="S234" s="291" t="s">
        <v>1</v>
      </c>
      <c r="T234" s="292">
        <v>3</v>
      </c>
      <c r="U234" s="296">
        <v>9800</v>
      </c>
      <c r="V234" s="294">
        <f t="shared" si="24"/>
        <v>29400</v>
      </c>
      <c r="W234" s="189"/>
    </row>
    <row r="235" spans="1:23" ht="12.75" customHeight="1">
      <c r="A235" s="295" t="s">
        <v>694</v>
      </c>
      <c r="B235" s="291" t="s">
        <v>1</v>
      </c>
      <c r="C235" s="292">
        <v>10</v>
      </c>
      <c r="D235" s="296">
        <v>2500</v>
      </c>
      <c r="E235" s="294">
        <f t="shared" si="23"/>
        <v>25000</v>
      </c>
      <c r="F235" s="189"/>
      <c r="L235" s="189"/>
      <c r="R235" s="295" t="s">
        <v>694</v>
      </c>
      <c r="S235" s="291" t="s">
        <v>1</v>
      </c>
      <c r="T235" s="292">
        <v>10</v>
      </c>
      <c r="U235" s="296">
        <v>2500</v>
      </c>
      <c r="V235" s="294">
        <f t="shared" si="24"/>
        <v>25000</v>
      </c>
      <c r="W235" s="189"/>
    </row>
    <row r="236" spans="1:23" ht="12.75" customHeight="1">
      <c r="A236" s="295" t="s">
        <v>695</v>
      </c>
      <c r="B236" s="291" t="s">
        <v>1</v>
      </c>
      <c r="C236" s="292">
        <v>10</v>
      </c>
      <c r="D236" s="296">
        <v>2500</v>
      </c>
      <c r="E236" s="294">
        <f t="shared" si="23"/>
        <v>25000</v>
      </c>
      <c r="F236" s="189"/>
      <c r="L236" s="189"/>
      <c r="R236" s="295" t="s">
        <v>695</v>
      </c>
      <c r="S236" s="291" t="s">
        <v>1</v>
      </c>
      <c r="T236" s="292">
        <v>10</v>
      </c>
      <c r="U236" s="296">
        <v>2500</v>
      </c>
      <c r="V236" s="294">
        <f t="shared" si="24"/>
        <v>25000</v>
      </c>
      <c r="W236" s="189"/>
    </row>
    <row r="237" spans="1:23" ht="12.75" customHeight="1">
      <c r="A237" s="295" t="s">
        <v>696</v>
      </c>
      <c r="B237" s="291" t="s">
        <v>1</v>
      </c>
      <c r="C237" s="292">
        <v>10</v>
      </c>
      <c r="D237" s="296">
        <v>1500</v>
      </c>
      <c r="E237" s="294">
        <f t="shared" si="23"/>
        <v>15000</v>
      </c>
      <c r="F237" s="189"/>
      <c r="L237" s="189"/>
      <c r="R237" s="295" t="s">
        <v>696</v>
      </c>
      <c r="S237" s="291" t="s">
        <v>1</v>
      </c>
      <c r="T237" s="292">
        <v>10</v>
      </c>
      <c r="U237" s="296">
        <v>1500</v>
      </c>
      <c r="V237" s="294">
        <f t="shared" si="24"/>
        <v>15000</v>
      </c>
      <c r="W237" s="189"/>
    </row>
    <row r="238" spans="1:23" ht="12.75" customHeight="1">
      <c r="A238" s="295" t="s">
        <v>697</v>
      </c>
      <c r="B238" s="291" t="s">
        <v>1</v>
      </c>
      <c r="C238" s="292">
        <v>3</v>
      </c>
      <c r="D238" s="296">
        <v>2000</v>
      </c>
      <c r="E238" s="294">
        <f t="shared" si="23"/>
        <v>6000</v>
      </c>
      <c r="F238" s="189"/>
      <c r="L238" s="189"/>
      <c r="R238" s="295" t="s">
        <v>697</v>
      </c>
      <c r="S238" s="291" t="s">
        <v>1</v>
      </c>
      <c r="T238" s="292">
        <v>3</v>
      </c>
      <c r="U238" s="296">
        <v>2000</v>
      </c>
      <c r="V238" s="294">
        <f t="shared" si="24"/>
        <v>6000</v>
      </c>
      <c r="W238" s="189"/>
    </row>
    <row r="239" spans="1:23" ht="12.75" customHeight="1">
      <c r="A239" s="295" t="s">
        <v>562</v>
      </c>
      <c r="B239" s="291" t="s">
        <v>1</v>
      </c>
      <c r="C239" s="292">
        <v>1</v>
      </c>
      <c r="D239" s="296">
        <v>4000</v>
      </c>
      <c r="E239" s="294">
        <f t="shared" si="23"/>
        <v>4000</v>
      </c>
      <c r="F239" s="189"/>
      <c r="L239" s="189"/>
      <c r="R239" s="295" t="s">
        <v>562</v>
      </c>
      <c r="S239" s="291" t="s">
        <v>1</v>
      </c>
      <c r="T239" s="292">
        <v>1</v>
      </c>
      <c r="U239" s="296">
        <v>4000</v>
      </c>
      <c r="V239" s="294">
        <f t="shared" si="24"/>
        <v>4000</v>
      </c>
      <c r="W239" s="189"/>
    </row>
    <row r="240" spans="1:23" ht="12.75" customHeight="1">
      <c r="A240" s="295" t="s">
        <v>554</v>
      </c>
      <c r="B240" s="291" t="s">
        <v>1</v>
      </c>
      <c r="C240" s="292">
        <v>1</v>
      </c>
      <c r="D240" s="296">
        <v>4800</v>
      </c>
      <c r="E240" s="294">
        <f t="shared" si="23"/>
        <v>4800</v>
      </c>
      <c r="F240" s="189"/>
      <c r="L240" s="189"/>
      <c r="R240" s="295" t="s">
        <v>554</v>
      </c>
      <c r="S240" s="291" t="s">
        <v>1</v>
      </c>
      <c r="T240" s="292">
        <v>1</v>
      </c>
      <c r="U240" s="296">
        <v>4800</v>
      </c>
      <c r="V240" s="294">
        <f t="shared" si="24"/>
        <v>4800</v>
      </c>
      <c r="W240" s="189"/>
    </row>
    <row r="241" spans="1:23" ht="12.75" customHeight="1">
      <c r="A241" s="295" t="s">
        <v>698</v>
      </c>
      <c r="B241" s="291" t="s">
        <v>1</v>
      </c>
      <c r="C241" s="292">
        <v>2</v>
      </c>
      <c r="D241" s="296">
        <v>6000</v>
      </c>
      <c r="E241" s="294">
        <f t="shared" si="23"/>
        <v>12000</v>
      </c>
      <c r="F241" s="189"/>
      <c r="L241" s="189"/>
      <c r="R241" s="295" t="s">
        <v>698</v>
      </c>
      <c r="S241" s="291" t="s">
        <v>1</v>
      </c>
      <c r="T241" s="292">
        <v>2</v>
      </c>
      <c r="U241" s="296">
        <v>6000</v>
      </c>
      <c r="V241" s="294">
        <f t="shared" si="24"/>
        <v>12000</v>
      </c>
      <c r="W241" s="189"/>
    </row>
    <row r="242" spans="1:23" ht="12.75" customHeight="1">
      <c r="A242" s="295" t="s">
        <v>699</v>
      </c>
      <c r="B242" s="291" t="s">
        <v>1</v>
      </c>
      <c r="C242" s="292">
        <v>1</v>
      </c>
      <c r="D242" s="296">
        <v>6000</v>
      </c>
      <c r="E242" s="294">
        <f t="shared" si="23"/>
        <v>6000</v>
      </c>
      <c r="F242" s="189"/>
      <c r="L242" s="189"/>
      <c r="R242" s="295" t="s">
        <v>699</v>
      </c>
      <c r="S242" s="291" t="s">
        <v>1</v>
      </c>
      <c r="T242" s="292">
        <v>1</v>
      </c>
      <c r="U242" s="296">
        <v>6000</v>
      </c>
      <c r="V242" s="294">
        <f t="shared" si="24"/>
        <v>6000</v>
      </c>
      <c r="W242" s="189"/>
    </row>
    <row r="243" spans="1:23" ht="12.75" customHeight="1">
      <c r="A243" s="295" t="s">
        <v>556</v>
      </c>
      <c r="B243" s="291" t="s">
        <v>1</v>
      </c>
      <c r="C243" s="292">
        <v>2</v>
      </c>
      <c r="D243" s="296">
        <v>2200</v>
      </c>
      <c r="E243" s="294">
        <f t="shared" si="23"/>
        <v>4400</v>
      </c>
      <c r="F243" s="189"/>
      <c r="L243" s="189"/>
      <c r="R243" s="295" t="s">
        <v>556</v>
      </c>
      <c r="S243" s="291" t="s">
        <v>1</v>
      </c>
      <c r="T243" s="292">
        <v>2</v>
      </c>
      <c r="U243" s="296">
        <v>2200</v>
      </c>
      <c r="V243" s="294">
        <f t="shared" si="24"/>
        <v>4400</v>
      </c>
      <c r="W243" s="189"/>
    </row>
    <row r="244" spans="1:23" ht="12.75" customHeight="1">
      <c r="A244" s="295" t="s">
        <v>551</v>
      </c>
      <c r="B244" s="291" t="s">
        <v>1</v>
      </c>
      <c r="C244" s="292">
        <v>1</v>
      </c>
      <c r="D244" s="296">
        <v>15000</v>
      </c>
      <c r="E244" s="294">
        <f t="shared" si="23"/>
        <v>15000</v>
      </c>
      <c r="F244" s="189"/>
      <c r="L244" s="189"/>
      <c r="R244" s="295" t="s">
        <v>551</v>
      </c>
      <c r="S244" s="291" t="s">
        <v>1</v>
      </c>
      <c r="T244" s="292">
        <v>1</v>
      </c>
      <c r="U244" s="296">
        <v>15000</v>
      </c>
      <c r="V244" s="294">
        <f t="shared" si="24"/>
        <v>15000</v>
      </c>
      <c r="W244" s="189"/>
    </row>
    <row r="245" spans="1:23" ht="12.75" customHeight="1">
      <c r="A245" s="295" t="s">
        <v>700</v>
      </c>
      <c r="B245" s="291" t="s">
        <v>1</v>
      </c>
      <c r="C245" s="292">
        <v>1</v>
      </c>
      <c r="D245" s="296">
        <v>2300</v>
      </c>
      <c r="E245" s="294">
        <f t="shared" si="23"/>
        <v>2300</v>
      </c>
      <c r="F245" s="189"/>
      <c r="L245" s="189"/>
      <c r="R245" s="295" t="s">
        <v>700</v>
      </c>
      <c r="S245" s="291" t="s">
        <v>1</v>
      </c>
      <c r="T245" s="292">
        <v>1</v>
      </c>
      <c r="U245" s="296">
        <v>2300</v>
      </c>
      <c r="V245" s="294">
        <f t="shared" si="24"/>
        <v>2300</v>
      </c>
      <c r="W245" s="189"/>
    </row>
    <row r="246" spans="1:23" ht="12.75" customHeight="1">
      <c r="A246" s="264" t="s">
        <v>701</v>
      </c>
      <c r="B246" s="265"/>
      <c r="C246" s="266"/>
      <c r="D246" s="261"/>
      <c r="E246" s="259">
        <f>SUM(E230:E245)</f>
        <v>756900</v>
      </c>
      <c r="F246" s="189"/>
      <c r="L246" s="189"/>
      <c r="R246" s="264" t="s">
        <v>701</v>
      </c>
      <c r="S246" s="265"/>
      <c r="T246" s="266"/>
      <c r="U246" s="261"/>
      <c r="V246" s="259">
        <f>SUM(V230:V245)</f>
        <v>756900</v>
      </c>
      <c r="W246" s="189"/>
    </row>
    <row r="247" spans="1:23" ht="12.75" customHeight="1">
      <c r="A247" s="220" t="s">
        <v>350</v>
      </c>
      <c r="B247" s="186"/>
      <c r="C247" s="186"/>
      <c r="D247" s="216"/>
      <c r="E247" s="215"/>
      <c r="F247" s="189"/>
      <c r="L247" s="189"/>
      <c r="R247" s="220" t="s">
        <v>350</v>
      </c>
      <c r="S247" s="186"/>
      <c r="T247" s="186"/>
      <c r="U247" s="216"/>
      <c r="V247" s="215"/>
      <c r="W247" s="189"/>
    </row>
    <row r="248" spans="1:23" ht="12.75" customHeight="1">
      <c r="A248" s="219" t="s">
        <v>483</v>
      </c>
      <c r="B248" s="212" t="s">
        <v>1</v>
      </c>
      <c r="C248" s="213">
        <v>1</v>
      </c>
      <c r="D248" s="216">
        <v>60000</v>
      </c>
      <c r="E248" s="215">
        <f t="shared" si="23"/>
        <v>60000</v>
      </c>
      <c r="F248" s="189"/>
      <c r="L248" s="189"/>
      <c r="R248" s="219" t="s">
        <v>483</v>
      </c>
      <c r="S248" s="212" t="s">
        <v>1</v>
      </c>
      <c r="T248" s="213">
        <v>1</v>
      </c>
      <c r="U248" s="216">
        <v>60000</v>
      </c>
      <c r="V248" s="215">
        <f aca="true" t="shared" si="25" ref="V248:V262">T248*U248</f>
        <v>60000</v>
      </c>
      <c r="W248" s="189"/>
    </row>
    <row r="249" spans="1:23" ht="12.75" customHeight="1">
      <c r="A249" s="219" t="s">
        <v>460</v>
      </c>
      <c r="B249" s="212" t="s">
        <v>1</v>
      </c>
      <c r="C249" s="213">
        <v>1</v>
      </c>
      <c r="D249" s="216">
        <v>80000</v>
      </c>
      <c r="E249" s="215">
        <f t="shared" si="23"/>
        <v>80000</v>
      </c>
      <c r="F249" s="189"/>
      <c r="L249" s="189"/>
      <c r="R249" s="219" t="s">
        <v>460</v>
      </c>
      <c r="S249" s="212" t="s">
        <v>1</v>
      </c>
      <c r="T249" s="213">
        <v>1</v>
      </c>
      <c r="U249" s="216">
        <v>80000</v>
      </c>
      <c r="V249" s="215">
        <f t="shared" si="25"/>
        <v>80000</v>
      </c>
      <c r="W249" s="189"/>
    </row>
    <row r="250" spans="1:23" ht="12.75" customHeight="1">
      <c r="A250" s="219" t="s">
        <v>704</v>
      </c>
      <c r="B250" s="212" t="s">
        <v>1</v>
      </c>
      <c r="C250" s="213">
        <v>1</v>
      </c>
      <c r="D250" s="216"/>
      <c r="E250" s="215">
        <f t="shared" si="23"/>
        <v>0</v>
      </c>
      <c r="F250" s="189"/>
      <c r="L250" s="189"/>
      <c r="R250" s="219" t="s">
        <v>704</v>
      </c>
      <c r="S250" s="212" t="s">
        <v>1</v>
      </c>
      <c r="T250" s="213">
        <v>1</v>
      </c>
      <c r="U250" s="216"/>
      <c r="V250" s="215">
        <f t="shared" si="25"/>
        <v>0</v>
      </c>
      <c r="W250" s="189"/>
    </row>
    <row r="251" spans="1:23" ht="12.75" customHeight="1">
      <c r="A251" s="219" t="s">
        <v>705</v>
      </c>
      <c r="B251" s="212" t="s">
        <v>1</v>
      </c>
      <c r="C251" s="213">
        <v>1</v>
      </c>
      <c r="D251" s="216">
        <v>350000</v>
      </c>
      <c r="E251" s="215">
        <f t="shared" si="23"/>
        <v>350000</v>
      </c>
      <c r="F251" s="189"/>
      <c r="L251" s="189"/>
      <c r="R251" s="219" t="s">
        <v>705</v>
      </c>
      <c r="S251" s="212" t="s">
        <v>1</v>
      </c>
      <c r="T251" s="213">
        <v>1</v>
      </c>
      <c r="U251" s="216">
        <v>350000</v>
      </c>
      <c r="V251" s="215">
        <f t="shared" si="25"/>
        <v>350000</v>
      </c>
      <c r="W251" s="189"/>
    </row>
    <row r="252" spans="1:23" ht="12.75" customHeight="1">
      <c r="A252" s="295" t="s">
        <v>706</v>
      </c>
      <c r="B252" s="291" t="s">
        <v>1</v>
      </c>
      <c r="C252" s="292">
        <v>1</v>
      </c>
      <c r="D252" s="296">
        <v>3000</v>
      </c>
      <c r="E252" s="294">
        <f t="shared" si="23"/>
        <v>3000</v>
      </c>
      <c r="F252" s="189"/>
      <c r="L252" s="189"/>
      <c r="R252" s="295" t="s">
        <v>706</v>
      </c>
      <c r="S252" s="291" t="s">
        <v>1</v>
      </c>
      <c r="T252" s="292">
        <v>1</v>
      </c>
      <c r="U252" s="296">
        <v>3000</v>
      </c>
      <c r="V252" s="294">
        <f t="shared" si="25"/>
        <v>3000</v>
      </c>
      <c r="W252" s="189"/>
    </row>
    <row r="253" spans="1:23" ht="12.75" customHeight="1">
      <c r="A253" s="295" t="s">
        <v>556</v>
      </c>
      <c r="B253" s="291" t="s">
        <v>1</v>
      </c>
      <c r="C253" s="292">
        <v>3</v>
      </c>
      <c r="D253" s="296">
        <v>2200</v>
      </c>
      <c r="E253" s="294">
        <f t="shared" si="23"/>
        <v>6600</v>
      </c>
      <c r="F253" s="189"/>
      <c r="L253" s="189"/>
      <c r="R253" s="295" t="s">
        <v>556</v>
      </c>
      <c r="S253" s="291" t="s">
        <v>1</v>
      </c>
      <c r="T253" s="292">
        <v>3</v>
      </c>
      <c r="U253" s="296">
        <v>2200</v>
      </c>
      <c r="V253" s="294">
        <f t="shared" si="25"/>
        <v>6600</v>
      </c>
      <c r="W253" s="189"/>
    </row>
    <row r="254" spans="1:23" ht="12.75" customHeight="1">
      <c r="A254" s="295" t="s">
        <v>699</v>
      </c>
      <c r="B254" s="291" t="s">
        <v>1</v>
      </c>
      <c r="C254" s="292">
        <v>3</v>
      </c>
      <c r="D254" s="296">
        <v>6000</v>
      </c>
      <c r="E254" s="294">
        <f t="shared" si="23"/>
        <v>18000</v>
      </c>
      <c r="F254" s="189"/>
      <c r="L254" s="189"/>
      <c r="R254" s="295" t="s">
        <v>699</v>
      </c>
      <c r="S254" s="291" t="s">
        <v>1</v>
      </c>
      <c r="T254" s="292">
        <v>3</v>
      </c>
      <c r="U254" s="296">
        <v>6000</v>
      </c>
      <c r="V254" s="294">
        <f t="shared" si="25"/>
        <v>18000</v>
      </c>
      <c r="W254" s="189"/>
    </row>
    <row r="255" spans="1:23" ht="12.75" customHeight="1">
      <c r="A255" s="295" t="s">
        <v>553</v>
      </c>
      <c r="B255" s="291" t="s">
        <v>1</v>
      </c>
      <c r="C255" s="292">
        <v>1</v>
      </c>
      <c r="D255" s="296">
        <v>2200</v>
      </c>
      <c r="E255" s="294">
        <f t="shared" si="23"/>
        <v>2200</v>
      </c>
      <c r="F255" s="189"/>
      <c r="L255" s="189"/>
      <c r="R255" s="295" t="s">
        <v>553</v>
      </c>
      <c r="S255" s="291" t="s">
        <v>1</v>
      </c>
      <c r="T255" s="292">
        <v>1</v>
      </c>
      <c r="U255" s="296">
        <v>2200</v>
      </c>
      <c r="V255" s="294">
        <f t="shared" si="25"/>
        <v>2200</v>
      </c>
      <c r="W255" s="189"/>
    </row>
    <row r="256" spans="1:23" ht="12.75" customHeight="1">
      <c r="A256" s="295" t="s">
        <v>707</v>
      </c>
      <c r="B256" s="291" t="s">
        <v>1</v>
      </c>
      <c r="C256" s="292">
        <v>1</v>
      </c>
      <c r="D256" s="296"/>
      <c r="E256" s="294">
        <f t="shared" si="23"/>
        <v>0</v>
      </c>
      <c r="F256" s="189"/>
      <c r="L256" s="189"/>
      <c r="R256" s="295" t="s">
        <v>707</v>
      </c>
      <c r="S256" s="291" t="s">
        <v>1</v>
      </c>
      <c r="T256" s="292">
        <v>1</v>
      </c>
      <c r="U256" s="296"/>
      <c r="V256" s="294">
        <f t="shared" si="25"/>
        <v>0</v>
      </c>
      <c r="W256" s="189"/>
    </row>
    <row r="257" spans="1:23" ht="12.75" customHeight="1">
      <c r="A257" s="295" t="s">
        <v>708</v>
      </c>
      <c r="B257" s="291" t="s">
        <v>1</v>
      </c>
      <c r="C257" s="292">
        <v>1</v>
      </c>
      <c r="D257" s="296"/>
      <c r="E257" s="294">
        <f t="shared" si="23"/>
        <v>0</v>
      </c>
      <c r="F257" s="189"/>
      <c r="L257" s="189"/>
      <c r="R257" s="295" t="s">
        <v>708</v>
      </c>
      <c r="S257" s="291" t="s">
        <v>1</v>
      </c>
      <c r="T257" s="292">
        <v>1</v>
      </c>
      <c r="U257" s="296"/>
      <c r="V257" s="294">
        <f t="shared" si="25"/>
        <v>0</v>
      </c>
      <c r="W257" s="189"/>
    </row>
    <row r="258" spans="1:23" ht="12.75" customHeight="1">
      <c r="A258" s="295" t="s">
        <v>695</v>
      </c>
      <c r="B258" s="291" t="s">
        <v>1</v>
      </c>
      <c r="C258" s="292">
        <v>10</v>
      </c>
      <c r="D258" s="296">
        <v>2500</v>
      </c>
      <c r="E258" s="294">
        <f t="shared" si="23"/>
        <v>25000</v>
      </c>
      <c r="F258" s="189"/>
      <c r="L258" s="189"/>
      <c r="R258" s="295" t="s">
        <v>695</v>
      </c>
      <c r="S258" s="291" t="s">
        <v>1</v>
      </c>
      <c r="T258" s="292">
        <v>10</v>
      </c>
      <c r="U258" s="296">
        <v>2500</v>
      </c>
      <c r="V258" s="294">
        <f t="shared" si="25"/>
        <v>25000</v>
      </c>
      <c r="W258" s="189"/>
    </row>
    <row r="259" spans="1:23" ht="12.75" customHeight="1">
      <c r="A259" s="295" t="s">
        <v>709</v>
      </c>
      <c r="B259" s="291" t="s">
        <v>1</v>
      </c>
      <c r="C259" s="292">
        <v>1</v>
      </c>
      <c r="D259" s="296">
        <v>3000</v>
      </c>
      <c r="E259" s="294">
        <f t="shared" si="23"/>
        <v>3000</v>
      </c>
      <c r="F259" s="189"/>
      <c r="L259" s="189"/>
      <c r="R259" s="295" t="s">
        <v>709</v>
      </c>
      <c r="S259" s="291" t="s">
        <v>1</v>
      </c>
      <c r="T259" s="292">
        <v>1</v>
      </c>
      <c r="U259" s="296">
        <v>3000</v>
      </c>
      <c r="V259" s="294">
        <f t="shared" si="25"/>
        <v>3000</v>
      </c>
      <c r="W259" s="189"/>
    </row>
    <row r="260" spans="1:23" ht="12.75" customHeight="1">
      <c r="A260" s="295" t="s">
        <v>710</v>
      </c>
      <c r="B260" s="291" t="s">
        <v>1</v>
      </c>
      <c r="C260" s="292">
        <v>1</v>
      </c>
      <c r="D260" s="296">
        <v>1200</v>
      </c>
      <c r="E260" s="294">
        <f t="shared" si="23"/>
        <v>1200</v>
      </c>
      <c r="F260" s="189"/>
      <c r="L260" s="189"/>
      <c r="R260" s="295" t="s">
        <v>710</v>
      </c>
      <c r="S260" s="291" t="s">
        <v>1</v>
      </c>
      <c r="T260" s="292">
        <v>1</v>
      </c>
      <c r="U260" s="296">
        <v>1200</v>
      </c>
      <c r="V260" s="294">
        <f t="shared" si="25"/>
        <v>1200</v>
      </c>
      <c r="W260" s="189"/>
    </row>
    <row r="261" spans="1:23" ht="12.75" customHeight="1">
      <c r="A261" s="295" t="s">
        <v>711</v>
      </c>
      <c r="B261" s="291" t="s">
        <v>1</v>
      </c>
      <c r="C261" s="292">
        <v>1</v>
      </c>
      <c r="D261" s="296">
        <v>4800</v>
      </c>
      <c r="E261" s="294">
        <f t="shared" si="23"/>
        <v>4800</v>
      </c>
      <c r="F261" s="189"/>
      <c r="L261" s="189"/>
      <c r="R261" s="295" t="s">
        <v>711</v>
      </c>
      <c r="S261" s="291" t="s">
        <v>1</v>
      </c>
      <c r="T261" s="292">
        <v>1</v>
      </c>
      <c r="U261" s="296">
        <v>4800</v>
      </c>
      <c r="V261" s="294">
        <f t="shared" si="25"/>
        <v>4800</v>
      </c>
      <c r="W261" s="189"/>
    </row>
    <row r="262" spans="1:23" ht="12.75" customHeight="1">
      <c r="A262" s="295" t="s">
        <v>712</v>
      </c>
      <c r="B262" s="291" t="s">
        <v>1</v>
      </c>
      <c r="C262" s="292">
        <v>2</v>
      </c>
      <c r="D262" s="296">
        <v>1400</v>
      </c>
      <c r="E262" s="294">
        <f t="shared" si="23"/>
        <v>2800</v>
      </c>
      <c r="F262" s="189"/>
      <c r="L262" s="189"/>
      <c r="R262" s="295" t="s">
        <v>712</v>
      </c>
      <c r="S262" s="291" t="s">
        <v>1</v>
      </c>
      <c r="T262" s="292">
        <v>2</v>
      </c>
      <c r="U262" s="296">
        <v>1400</v>
      </c>
      <c r="V262" s="294">
        <f t="shared" si="25"/>
        <v>2800</v>
      </c>
      <c r="W262" s="189"/>
    </row>
    <row r="263" spans="1:23" ht="12.75" customHeight="1">
      <c r="A263" s="256" t="s">
        <v>389</v>
      </c>
      <c r="B263" s="260"/>
      <c r="C263" s="260"/>
      <c r="D263" s="261"/>
      <c r="E263" s="259">
        <f>SUM(E248:E262)</f>
        <v>556600</v>
      </c>
      <c r="F263" s="189"/>
      <c r="L263" s="189"/>
      <c r="R263" s="256" t="s">
        <v>389</v>
      </c>
      <c r="S263" s="260"/>
      <c r="T263" s="260"/>
      <c r="U263" s="261"/>
      <c r="V263" s="259">
        <f>SUM(V248:V262)</f>
        <v>556600</v>
      </c>
      <c r="W263" s="189"/>
    </row>
    <row r="264" spans="1:23" ht="12.75" customHeight="1">
      <c r="A264" s="220" t="s">
        <v>721</v>
      </c>
      <c r="B264" s="187"/>
      <c r="C264" s="187"/>
      <c r="D264" s="221"/>
      <c r="E264" s="222"/>
      <c r="F264" s="189"/>
      <c r="L264" s="189"/>
      <c r="R264" s="220" t="s">
        <v>721</v>
      </c>
      <c r="S264" s="187"/>
      <c r="T264" s="187"/>
      <c r="U264" s="221"/>
      <c r="V264" s="222"/>
      <c r="W264" s="189"/>
    </row>
    <row r="265" spans="1:23" ht="12.75" customHeight="1">
      <c r="A265" s="219" t="s">
        <v>271</v>
      </c>
      <c r="B265" s="212" t="s">
        <v>1</v>
      </c>
      <c r="C265" s="213">
        <v>1</v>
      </c>
      <c r="D265" s="216">
        <v>140000</v>
      </c>
      <c r="E265" s="215">
        <f>C265*D265</f>
        <v>140000</v>
      </c>
      <c r="F265" s="189"/>
      <c r="L265" s="189"/>
      <c r="R265" s="219" t="s">
        <v>271</v>
      </c>
      <c r="S265" s="212" t="s">
        <v>1</v>
      </c>
      <c r="T265" s="213">
        <v>1</v>
      </c>
      <c r="U265" s="216">
        <v>140000</v>
      </c>
      <c r="V265" s="215">
        <f>T265*U265</f>
        <v>140000</v>
      </c>
      <c r="W265" s="189"/>
    </row>
    <row r="266" spans="1:23" ht="12.75" customHeight="1">
      <c r="A266" s="219" t="s">
        <v>307</v>
      </c>
      <c r="B266" s="212" t="s">
        <v>1</v>
      </c>
      <c r="C266" s="186">
        <v>1</v>
      </c>
      <c r="D266" s="216">
        <v>80000</v>
      </c>
      <c r="E266" s="215">
        <f>C266*D266</f>
        <v>80000</v>
      </c>
      <c r="F266" s="189"/>
      <c r="L266" s="189"/>
      <c r="R266" s="219" t="s">
        <v>307</v>
      </c>
      <c r="S266" s="212" t="s">
        <v>1</v>
      </c>
      <c r="T266" s="186">
        <v>1</v>
      </c>
      <c r="U266" s="216">
        <v>80000</v>
      </c>
      <c r="V266" s="215">
        <f>T266*U266</f>
        <v>80000</v>
      </c>
      <c r="W266" s="189"/>
    </row>
    <row r="267" spans="1:23" ht="12.75" customHeight="1">
      <c r="A267" s="295" t="s">
        <v>706</v>
      </c>
      <c r="B267" s="291" t="s">
        <v>1</v>
      </c>
      <c r="C267" s="304">
        <v>1</v>
      </c>
      <c r="D267" s="296">
        <v>3000</v>
      </c>
      <c r="E267" s="294">
        <f aca="true" t="shared" si="26" ref="E267:E280">C267*D267</f>
        <v>3000</v>
      </c>
      <c r="F267" s="189"/>
      <c r="L267" s="189"/>
      <c r="R267" s="295" t="s">
        <v>706</v>
      </c>
      <c r="S267" s="291" t="s">
        <v>1</v>
      </c>
      <c r="T267" s="304">
        <v>1</v>
      </c>
      <c r="U267" s="296">
        <v>3000</v>
      </c>
      <c r="V267" s="294">
        <f aca="true" t="shared" si="27" ref="V267:V280">T267*U267</f>
        <v>3000</v>
      </c>
      <c r="W267" s="189"/>
    </row>
    <row r="268" spans="1:23" ht="12.75" customHeight="1">
      <c r="A268" s="295" t="s">
        <v>556</v>
      </c>
      <c r="B268" s="291" t="s">
        <v>1</v>
      </c>
      <c r="C268" s="304">
        <v>4</v>
      </c>
      <c r="D268" s="296">
        <v>2200</v>
      </c>
      <c r="E268" s="294">
        <f t="shared" si="26"/>
        <v>8800</v>
      </c>
      <c r="F268" s="189"/>
      <c r="L268" s="189"/>
      <c r="R268" s="295" t="s">
        <v>556</v>
      </c>
      <c r="S268" s="291" t="s">
        <v>1</v>
      </c>
      <c r="T268" s="304">
        <v>4</v>
      </c>
      <c r="U268" s="296">
        <v>2200</v>
      </c>
      <c r="V268" s="294">
        <f t="shared" si="27"/>
        <v>8800</v>
      </c>
      <c r="W268" s="189"/>
    </row>
    <row r="269" spans="1:23" ht="12.75" customHeight="1">
      <c r="A269" s="295" t="s">
        <v>699</v>
      </c>
      <c r="B269" s="291" t="s">
        <v>1</v>
      </c>
      <c r="C269" s="304">
        <v>2</v>
      </c>
      <c r="D269" s="296">
        <v>6000</v>
      </c>
      <c r="E269" s="294">
        <f t="shared" si="26"/>
        <v>12000</v>
      </c>
      <c r="F269" s="189"/>
      <c r="L269" s="189"/>
      <c r="R269" s="295" t="s">
        <v>699</v>
      </c>
      <c r="S269" s="291" t="s">
        <v>1</v>
      </c>
      <c r="T269" s="304">
        <v>2</v>
      </c>
      <c r="U269" s="296">
        <v>6000</v>
      </c>
      <c r="V269" s="294">
        <f t="shared" si="27"/>
        <v>12000</v>
      </c>
      <c r="W269" s="189"/>
    </row>
    <row r="270" spans="1:23" ht="12.75" customHeight="1">
      <c r="A270" s="295" t="s">
        <v>553</v>
      </c>
      <c r="B270" s="291" t="s">
        <v>1</v>
      </c>
      <c r="C270" s="304">
        <v>1</v>
      </c>
      <c r="D270" s="296">
        <v>9000</v>
      </c>
      <c r="E270" s="294">
        <f t="shared" si="26"/>
        <v>9000</v>
      </c>
      <c r="F270" s="189"/>
      <c r="L270" s="189"/>
      <c r="R270" s="295" t="s">
        <v>553</v>
      </c>
      <c r="S270" s="291" t="s">
        <v>1</v>
      </c>
      <c r="T270" s="304">
        <v>1</v>
      </c>
      <c r="U270" s="296">
        <v>9000</v>
      </c>
      <c r="V270" s="294">
        <f t="shared" si="27"/>
        <v>9000</v>
      </c>
      <c r="W270" s="189"/>
    </row>
    <row r="271" spans="1:23" ht="12.75" customHeight="1">
      <c r="A271" s="295" t="s">
        <v>636</v>
      </c>
      <c r="B271" s="291" t="s">
        <v>1</v>
      </c>
      <c r="C271" s="304">
        <v>2</v>
      </c>
      <c r="D271" s="296">
        <v>550</v>
      </c>
      <c r="E271" s="294">
        <f t="shared" si="26"/>
        <v>1100</v>
      </c>
      <c r="F271" s="189"/>
      <c r="L271" s="189"/>
      <c r="R271" s="295" t="s">
        <v>636</v>
      </c>
      <c r="S271" s="291" t="s">
        <v>1</v>
      </c>
      <c r="T271" s="304">
        <v>2</v>
      </c>
      <c r="U271" s="296">
        <v>550</v>
      </c>
      <c r="V271" s="294">
        <f t="shared" si="27"/>
        <v>1100</v>
      </c>
      <c r="W271" s="189"/>
    </row>
    <row r="272" spans="1:23" ht="12.75" customHeight="1">
      <c r="A272" s="295" t="s">
        <v>713</v>
      </c>
      <c r="B272" s="291" t="s">
        <v>1</v>
      </c>
      <c r="C272" s="304">
        <v>2</v>
      </c>
      <c r="D272" s="296">
        <v>3000</v>
      </c>
      <c r="E272" s="294">
        <f t="shared" si="26"/>
        <v>6000</v>
      </c>
      <c r="F272" s="189"/>
      <c r="K272" s="108"/>
      <c r="L272" s="189"/>
      <c r="R272" s="295" t="s">
        <v>713</v>
      </c>
      <c r="S272" s="291" t="s">
        <v>1</v>
      </c>
      <c r="T272" s="304">
        <v>2</v>
      </c>
      <c r="U272" s="296">
        <v>3000</v>
      </c>
      <c r="V272" s="294">
        <f t="shared" si="27"/>
        <v>6000</v>
      </c>
      <c r="W272" s="189"/>
    </row>
    <row r="273" spans="1:23" ht="12.75" customHeight="1">
      <c r="A273" s="295" t="s">
        <v>714</v>
      </c>
      <c r="B273" s="291" t="s">
        <v>1</v>
      </c>
      <c r="C273" s="304">
        <v>2</v>
      </c>
      <c r="D273" s="296">
        <v>6000</v>
      </c>
      <c r="E273" s="294">
        <f t="shared" si="26"/>
        <v>12000</v>
      </c>
      <c r="F273" s="189"/>
      <c r="L273" s="189"/>
      <c r="R273" s="295" t="s">
        <v>714</v>
      </c>
      <c r="S273" s="291" t="s">
        <v>1</v>
      </c>
      <c r="T273" s="304">
        <v>2</v>
      </c>
      <c r="U273" s="296">
        <v>6000</v>
      </c>
      <c r="V273" s="294">
        <f t="shared" si="27"/>
        <v>12000</v>
      </c>
      <c r="W273" s="189"/>
    </row>
    <row r="274" spans="1:23" ht="12.75" customHeight="1">
      <c r="A274" s="295" t="s">
        <v>715</v>
      </c>
      <c r="B274" s="291" t="s">
        <v>1</v>
      </c>
      <c r="C274" s="304">
        <v>1</v>
      </c>
      <c r="D274" s="296">
        <v>3800</v>
      </c>
      <c r="E274" s="294">
        <f t="shared" si="26"/>
        <v>3800</v>
      </c>
      <c r="F274" s="189"/>
      <c r="L274" s="189"/>
      <c r="R274" s="295" t="s">
        <v>715</v>
      </c>
      <c r="S274" s="291" t="s">
        <v>1</v>
      </c>
      <c r="T274" s="304">
        <v>1</v>
      </c>
      <c r="U274" s="296">
        <v>3800</v>
      </c>
      <c r="V274" s="294">
        <f t="shared" si="27"/>
        <v>3800</v>
      </c>
      <c r="W274" s="189"/>
    </row>
    <row r="275" spans="1:23" ht="12.75" customHeight="1">
      <c r="A275" s="295" t="s">
        <v>703</v>
      </c>
      <c r="B275" s="291" t="s">
        <v>1</v>
      </c>
      <c r="C275" s="304">
        <v>3</v>
      </c>
      <c r="D275" s="296">
        <v>12000</v>
      </c>
      <c r="E275" s="294">
        <f t="shared" si="26"/>
        <v>36000</v>
      </c>
      <c r="F275" s="189"/>
      <c r="L275" s="189"/>
      <c r="R275" s="295" t="s">
        <v>703</v>
      </c>
      <c r="S275" s="291" t="s">
        <v>1</v>
      </c>
      <c r="T275" s="304">
        <v>3</v>
      </c>
      <c r="U275" s="296">
        <v>12000</v>
      </c>
      <c r="V275" s="294">
        <f t="shared" si="27"/>
        <v>36000</v>
      </c>
      <c r="W275" s="189"/>
    </row>
    <row r="276" spans="1:23" ht="12.75" customHeight="1">
      <c r="A276" s="219" t="s">
        <v>716</v>
      </c>
      <c r="B276" s="212" t="s">
        <v>1</v>
      </c>
      <c r="C276" s="186"/>
      <c r="D276" s="216"/>
      <c r="E276" s="215">
        <f t="shared" si="26"/>
        <v>0</v>
      </c>
      <c r="F276" s="189"/>
      <c r="L276" s="189"/>
      <c r="R276" s="219" t="s">
        <v>716</v>
      </c>
      <c r="S276" s="212" t="s">
        <v>1</v>
      </c>
      <c r="T276" s="186"/>
      <c r="U276" s="216"/>
      <c r="V276" s="215">
        <f t="shared" si="27"/>
        <v>0</v>
      </c>
      <c r="W276" s="189"/>
    </row>
    <row r="277" spans="1:23" ht="12.75" customHeight="1">
      <c r="A277" s="219" t="s">
        <v>717</v>
      </c>
      <c r="B277" s="212" t="s">
        <v>1</v>
      </c>
      <c r="C277" s="186"/>
      <c r="D277" s="216"/>
      <c r="E277" s="215">
        <f t="shared" si="26"/>
        <v>0</v>
      </c>
      <c r="F277" s="189"/>
      <c r="L277" s="189"/>
      <c r="R277" s="219" t="s">
        <v>717</v>
      </c>
      <c r="S277" s="212" t="s">
        <v>1</v>
      </c>
      <c r="T277" s="186"/>
      <c r="U277" s="216"/>
      <c r="V277" s="215">
        <f t="shared" si="27"/>
        <v>0</v>
      </c>
      <c r="W277" s="189"/>
    </row>
    <row r="278" spans="1:23" ht="12.75" customHeight="1">
      <c r="A278" s="219" t="s">
        <v>607</v>
      </c>
      <c r="B278" s="212" t="s">
        <v>1</v>
      </c>
      <c r="C278" s="186">
        <v>2</v>
      </c>
      <c r="D278" s="216">
        <v>30000</v>
      </c>
      <c r="E278" s="215">
        <f t="shared" si="26"/>
        <v>60000</v>
      </c>
      <c r="F278" s="318">
        <f>E280+E275+E274+E273+E272+E271+E270+E269+E268+E267+E262+E261+E260+E259+E258+E257+E256+E255+E254+E253+E252+E245+E244+E243+E242+E241+E240+E239+E238+E237+E236+E235+E234</f>
        <v>307200</v>
      </c>
      <c r="L278" s="319"/>
      <c r="R278" s="219" t="s">
        <v>607</v>
      </c>
      <c r="S278" s="212" t="s">
        <v>1</v>
      </c>
      <c r="T278" s="186">
        <v>2</v>
      </c>
      <c r="U278" s="216">
        <v>30000</v>
      </c>
      <c r="V278" s="215">
        <f t="shared" si="27"/>
        <v>60000</v>
      </c>
      <c r="W278" s="318">
        <f>V280+V275+V274+V273+V272+V271+V270+V269+V268+V267+V262+V261+V260+V259+V258+V257+V256+V255+V254+V253+V252+V245+V244+V243+V242+V241+V240+V239+V238+V237+V236+V235+V234</f>
        <v>307200</v>
      </c>
    </row>
    <row r="279" spans="1:23" ht="12.75" customHeight="1">
      <c r="A279" s="219" t="s">
        <v>718</v>
      </c>
      <c r="B279" s="212" t="s">
        <v>1</v>
      </c>
      <c r="C279" s="186">
        <v>6</v>
      </c>
      <c r="D279" s="216">
        <v>3000</v>
      </c>
      <c r="E279" s="215">
        <f t="shared" si="26"/>
        <v>18000</v>
      </c>
      <c r="F279" s="189"/>
      <c r="L279" s="189"/>
      <c r="R279" s="219" t="s">
        <v>718</v>
      </c>
      <c r="S279" s="212" t="s">
        <v>1</v>
      </c>
      <c r="T279" s="186">
        <v>6</v>
      </c>
      <c r="U279" s="216">
        <v>3000</v>
      </c>
      <c r="V279" s="215">
        <f t="shared" si="27"/>
        <v>18000</v>
      </c>
      <c r="W279" s="189"/>
    </row>
    <row r="280" spans="1:23" ht="12.75" customHeight="1">
      <c r="A280" s="295" t="s">
        <v>719</v>
      </c>
      <c r="B280" s="291" t="s">
        <v>1</v>
      </c>
      <c r="C280" s="304">
        <v>2</v>
      </c>
      <c r="D280" s="296"/>
      <c r="E280" s="294">
        <f t="shared" si="26"/>
        <v>0</v>
      </c>
      <c r="F280" s="189"/>
      <c r="L280" s="189"/>
      <c r="R280" s="295" t="s">
        <v>719</v>
      </c>
      <c r="S280" s="291" t="s">
        <v>1</v>
      </c>
      <c r="T280" s="304">
        <v>2</v>
      </c>
      <c r="U280" s="296"/>
      <c r="V280" s="294">
        <f t="shared" si="27"/>
        <v>0</v>
      </c>
      <c r="W280" s="189"/>
    </row>
    <row r="281" spans="1:23" ht="12.75" customHeight="1">
      <c r="A281" s="272" t="s">
        <v>720</v>
      </c>
      <c r="B281" s="265"/>
      <c r="C281" s="260"/>
      <c r="D281" s="261"/>
      <c r="E281" s="259">
        <f>SUM(E265:E280)</f>
        <v>389700</v>
      </c>
      <c r="F281" s="189"/>
      <c r="L281" s="189"/>
      <c r="R281" s="272" t="s">
        <v>720</v>
      </c>
      <c r="S281" s="265"/>
      <c r="T281" s="260"/>
      <c r="U281" s="261"/>
      <c r="V281" s="259">
        <f>SUM(V265:V280)</f>
        <v>389700</v>
      </c>
      <c r="W281" s="189"/>
    </row>
    <row r="282" spans="1:23" ht="12.75" customHeight="1">
      <c r="A282" s="273"/>
      <c r="B282" s="236"/>
      <c r="C282" s="268"/>
      <c r="D282" s="234"/>
      <c r="E282" s="235"/>
      <c r="F282" s="189"/>
      <c r="L282" s="189"/>
      <c r="R282" s="273"/>
      <c r="S282" s="236"/>
      <c r="T282" s="268"/>
      <c r="U282" s="234"/>
      <c r="V282" s="235"/>
      <c r="W282" s="189"/>
    </row>
    <row r="283" spans="1:23" ht="12.75" customHeight="1">
      <c r="A283" s="273"/>
      <c r="B283" s="236"/>
      <c r="C283" s="268"/>
      <c r="D283" s="234"/>
      <c r="E283" s="235"/>
      <c r="F283" s="189"/>
      <c r="L283" s="189"/>
      <c r="R283" s="273"/>
      <c r="S283" s="236"/>
      <c r="T283" s="268"/>
      <c r="U283" s="234"/>
      <c r="V283" s="235"/>
      <c r="W283" s="189"/>
    </row>
    <row r="284" spans="1:23" ht="12.75" customHeight="1">
      <c r="A284" s="14" t="s">
        <v>318</v>
      </c>
      <c r="B284" s="187" t="s">
        <v>320</v>
      </c>
      <c r="C284" s="210" t="s">
        <v>324</v>
      </c>
      <c r="D284" s="209" t="s">
        <v>322</v>
      </c>
      <c r="E284" s="210" t="s">
        <v>325</v>
      </c>
      <c r="F284" s="189"/>
      <c r="L284" s="189"/>
      <c r="R284" s="14" t="s">
        <v>318</v>
      </c>
      <c r="S284" s="187" t="s">
        <v>320</v>
      </c>
      <c r="T284" s="210" t="s">
        <v>324</v>
      </c>
      <c r="U284" s="209" t="s">
        <v>322</v>
      </c>
      <c r="V284" s="210" t="s">
        <v>325</v>
      </c>
      <c r="W284" s="189"/>
    </row>
    <row r="285" spans="1:23" ht="12.75" customHeight="1">
      <c r="A285" s="270" t="s">
        <v>783</v>
      </c>
      <c r="B285" s="271"/>
      <c r="C285" s="202"/>
      <c r="D285" s="238"/>
      <c r="E285" s="239"/>
      <c r="F285" s="189"/>
      <c r="L285" s="189"/>
      <c r="R285" s="270" t="s">
        <v>783</v>
      </c>
      <c r="S285" s="271"/>
      <c r="T285" s="202"/>
      <c r="U285" s="238"/>
      <c r="V285" s="239"/>
      <c r="W285" s="189"/>
    </row>
    <row r="286" spans="1:23" ht="12.75" customHeight="1">
      <c r="A286" s="290" t="s">
        <v>555</v>
      </c>
      <c r="B286" s="291" t="s">
        <v>26</v>
      </c>
      <c r="C286" s="304">
        <v>5</v>
      </c>
      <c r="D286" s="296">
        <v>6000</v>
      </c>
      <c r="E286" s="294">
        <f aca="true" t="shared" si="28" ref="E286:E292">C286*D286</f>
        <v>30000</v>
      </c>
      <c r="F286" s="189"/>
      <c r="L286" s="189"/>
      <c r="R286" s="290" t="s">
        <v>555</v>
      </c>
      <c r="S286" s="291" t="s">
        <v>26</v>
      </c>
      <c r="T286" s="304">
        <v>5</v>
      </c>
      <c r="U286" s="296">
        <v>6000</v>
      </c>
      <c r="V286" s="294">
        <f aca="true" t="shared" si="29" ref="V286:V292">T286*U286</f>
        <v>30000</v>
      </c>
      <c r="W286" s="189"/>
    </row>
    <row r="287" spans="1:23" ht="12.75" customHeight="1">
      <c r="A287" s="290" t="s">
        <v>636</v>
      </c>
      <c r="B287" s="291" t="s">
        <v>26</v>
      </c>
      <c r="C287" s="304">
        <v>5</v>
      </c>
      <c r="D287" s="296">
        <v>550</v>
      </c>
      <c r="E287" s="294">
        <f t="shared" si="28"/>
        <v>2750</v>
      </c>
      <c r="F287" s="189"/>
      <c r="L287" s="189"/>
      <c r="R287" s="290" t="s">
        <v>636</v>
      </c>
      <c r="S287" s="291" t="s">
        <v>26</v>
      </c>
      <c r="T287" s="304">
        <v>5</v>
      </c>
      <c r="U287" s="296">
        <v>550</v>
      </c>
      <c r="V287" s="294">
        <f t="shared" si="29"/>
        <v>2750</v>
      </c>
      <c r="W287" s="189"/>
    </row>
    <row r="288" spans="1:23" ht="12.75" customHeight="1">
      <c r="A288" s="290" t="s">
        <v>722</v>
      </c>
      <c r="B288" s="291" t="s">
        <v>26</v>
      </c>
      <c r="C288" s="304"/>
      <c r="D288" s="296"/>
      <c r="E288" s="294">
        <f t="shared" si="28"/>
        <v>0</v>
      </c>
      <c r="F288" s="189"/>
      <c r="L288" s="189"/>
      <c r="R288" s="290" t="s">
        <v>722</v>
      </c>
      <c r="S288" s="291" t="s">
        <v>26</v>
      </c>
      <c r="T288" s="304"/>
      <c r="U288" s="296"/>
      <c r="V288" s="294">
        <f t="shared" si="29"/>
        <v>0</v>
      </c>
      <c r="W288" s="189"/>
    </row>
    <row r="289" spans="1:23" ht="12.75" customHeight="1">
      <c r="A289" s="290" t="s">
        <v>723</v>
      </c>
      <c r="B289" s="291" t="s">
        <v>26</v>
      </c>
      <c r="C289" s="304">
        <v>5</v>
      </c>
      <c r="D289" s="296">
        <v>3800</v>
      </c>
      <c r="E289" s="294">
        <f t="shared" si="28"/>
        <v>19000</v>
      </c>
      <c r="F289" s="189"/>
      <c r="L289" s="189"/>
      <c r="R289" s="290" t="s">
        <v>723</v>
      </c>
      <c r="S289" s="291" t="s">
        <v>26</v>
      </c>
      <c r="T289" s="304">
        <v>5</v>
      </c>
      <c r="U289" s="296">
        <v>3800</v>
      </c>
      <c r="V289" s="294">
        <f t="shared" si="29"/>
        <v>19000</v>
      </c>
      <c r="W289" s="189"/>
    </row>
    <row r="290" spans="1:23" ht="12.75" customHeight="1">
      <c r="A290" s="290" t="s">
        <v>724</v>
      </c>
      <c r="B290" s="291" t="s">
        <v>26</v>
      </c>
      <c r="C290" s="304">
        <v>5</v>
      </c>
      <c r="D290" s="296"/>
      <c r="E290" s="294">
        <f t="shared" si="28"/>
        <v>0</v>
      </c>
      <c r="F290" s="189"/>
      <c r="L290" s="189"/>
      <c r="R290" s="290" t="s">
        <v>724</v>
      </c>
      <c r="S290" s="291" t="s">
        <v>26</v>
      </c>
      <c r="T290" s="304">
        <v>5</v>
      </c>
      <c r="U290" s="296"/>
      <c r="V290" s="294">
        <f t="shared" si="29"/>
        <v>0</v>
      </c>
      <c r="W290" s="189"/>
    </row>
    <row r="291" spans="1:23" ht="12.75" customHeight="1">
      <c r="A291" s="290" t="s">
        <v>725</v>
      </c>
      <c r="B291" s="291" t="s">
        <v>26</v>
      </c>
      <c r="C291" s="304">
        <v>5</v>
      </c>
      <c r="D291" s="296">
        <v>2000</v>
      </c>
      <c r="E291" s="294">
        <f t="shared" si="28"/>
        <v>10000</v>
      </c>
      <c r="F291" s="189"/>
      <c r="L291" s="189"/>
      <c r="R291" s="290" t="s">
        <v>725</v>
      </c>
      <c r="S291" s="291" t="s">
        <v>26</v>
      </c>
      <c r="T291" s="304">
        <v>5</v>
      </c>
      <c r="U291" s="296">
        <v>2000</v>
      </c>
      <c r="V291" s="294">
        <f t="shared" si="29"/>
        <v>10000</v>
      </c>
      <c r="W291" s="189"/>
    </row>
    <row r="292" spans="1:23" ht="12.75" customHeight="1">
      <c r="A292" s="207" t="s">
        <v>589</v>
      </c>
      <c r="B292" s="275" t="s">
        <v>26</v>
      </c>
      <c r="C292" s="200">
        <v>11</v>
      </c>
      <c r="D292" s="208">
        <v>6500</v>
      </c>
      <c r="E292" s="218">
        <f t="shared" si="28"/>
        <v>71500</v>
      </c>
      <c r="F292" s="189"/>
      <c r="L292" s="189"/>
      <c r="R292" s="207" t="s">
        <v>589</v>
      </c>
      <c r="S292" s="275" t="s">
        <v>26</v>
      </c>
      <c r="T292" s="200">
        <v>11</v>
      </c>
      <c r="U292" s="208">
        <v>6500</v>
      </c>
      <c r="V292" s="218">
        <f t="shared" si="29"/>
        <v>71500</v>
      </c>
      <c r="W292" s="189"/>
    </row>
    <row r="293" spans="1:23" ht="12.75" customHeight="1">
      <c r="A293" s="272" t="s">
        <v>726</v>
      </c>
      <c r="B293" s="265"/>
      <c r="C293" s="260"/>
      <c r="D293" s="261"/>
      <c r="E293" s="259">
        <f>SUM(E286:E292)</f>
        <v>133250</v>
      </c>
      <c r="F293" s="189"/>
      <c r="L293" s="189"/>
      <c r="R293" s="272" t="s">
        <v>726</v>
      </c>
      <c r="S293" s="265"/>
      <c r="T293" s="260"/>
      <c r="U293" s="261"/>
      <c r="V293" s="259">
        <f>SUM(V286:V292)</f>
        <v>133250</v>
      </c>
      <c r="W293" s="189"/>
    </row>
    <row r="294" spans="1:23" ht="12.75" customHeight="1">
      <c r="A294" s="270" t="s">
        <v>727</v>
      </c>
      <c r="B294" s="271"/>
      <c r="C294" s="202"/>
      <c r="D294" s="238"/>
      <c r="E294" s="239"/>
      <c r="F294" s="189"/>
      <c r="L294" s="189"/>
      <c r="R294" s="270" t="s">
        <v>727</v>
      </c>
      <c r="S294" s="271"/>
      <c r="T294" s="202"/>
      <c r="U294" s="238"/>
      <c r="V294" s="239"/>
      <c r="W294" s="189"/>
    </row>
    <row r="295" spans="1:23" ht="12.75" customHeight="1">
      <c r="A295" s="274" t="s">
        <v>728</v>
      </c>
      <c r="B295" s="275" t="s">
        <v>26</v>
      </c>
      <c r="C295" s="200">
        <v>1</v>
      </c>
      <c r="D295" s="208">
        <v>600000</v>
      </c>
      <c r="E295" s="218">
        <f>C295*D295</f>
        <v>600000</v>
      </c>
      <c r="F295" s="189"/>
      <c r="L295" s="189"/>
      <c r="R295" s="274" t="s">
        <v>728</v>
      </c>
      <c r="S295" s="275" t="s">
        <v>26</v>
      </c>
      <c r="T295" s="200">
        <v>1</v>
      </c>
      <c r="U295" s="208">
        <v>600000</v>
      </c>
      <c r="V295" s="218">
        <f>T295*U295</f>
        <v>600000</v>
      </c>
      <c r="W295" s="189"/>
    </row>
    <row r="296" spans="1:23" ht="12.75" customHeight="1">
      <c r="A296" s="274" t="s">
        <v>729</v>
      </c>
      <c r="B296" s="275" t="s">
        <v>26</v>
      </c>
      <c r="C296" s="200">
        <v>1</v>
      </c>
      <c r="D296" s="208">
        <v>22000</v>
      </c>
      <c r="E296" s="218">
        <f>C296*D296</f>
        <v>22000</v>
      </c>
      <c r="F296" s="189"/>
      <c r="L296" s="189"/>
      <c r="R296" s="274" t="s">
        <v>729</v>
      </c>
      <c r="S296" s="275" t="s">
        <v>26</v>
      </c>
      <c r="T296" s="200">
        <v>1</v>
      </c>
      <c r="U296" s="208">
        <v>22000</v>
      </c>
      <c r="V296" s="218">
        <f>T296*U296</f>
        <v>22000</v>
      </c>
      <c r="W296" s="189"/>
    </row>
    <row r="297" spans="1:23" ht="12.75" customHeight="1">
      <c r="A297" s="274" t="s">
        <v>730</v>
      </c>
      <c r="B297" s="275" t="s">
        <v>26</v>
      </c>
      <c r="C297" s="200">
        <v>1</v>
      </c>
      <c r="D297" s="208">
        <v>40000</v>
      </c>
      <c r="E297" s="218">
        <f>C297*D297</f>
        <v>40000</v>
      </c>
      <c r="F297" s="189"/>
      <c r="L297" s="189"/>
      <c r="R297" s="274" t="s">
        <v>730</v>
      </c>
      <c r="S297" s="275" t="s">
        <v>26</v>
      </c>
      <c r="T297" s="200">
        <v>1</v>
      </c>
      <c r="U297" s="208">
        <v>40000</v>
      </c>
      <c r="V297" s="218">
        <f>T297*U297</f>
        <v>40000</v>
      </c>
      <c r="W297" s="189"/>
    </row>
    <row r="298" spans="1:23" ht="12.75" customHeight="1">
      <c r="A298" s="272" t="s">
        <v>403</v>
      </c>
      <c r="B298" s="265"/>
      <c r="C298" s="260"/>
      <c r="D298" s="261"/>
      <c r="E298" s="259">
        <f>SUM(E294:E297)</f>
        <v>662000</v>
      </c>
      <c r="F298" s="189"/>
      <c r="L298" s="189"/>
      <c r="R298" s="272" t="s">
        <v>403</v>
      </c>
      <c r="S298" s="265"/>
      <c r="T298" s="260"/>
      <c r="U298" s="261"/>
      <c r="V298" s="259">
        <f>SUM(V294:V297)</f>
        <v>662000</v>
      </c>
      <c r="W298" s="189"/>
    </row>
    <row r="299" spans="1:23" ht="12.75" customHeight="1">
      <c r="A299" s="262" t="s">
        <v>384</v>
      </c>
      <c r="B299" s="263"/>
      <c r="C299" s="263"/>
      <c r="D299" s="246"/>
      <c r="E299" s="247">
        <f>E298+E293+E281+E263+E246</f>
        <v>2498450</v>
      </c>
      <c r="F299" s="189"/>
      <c r="L299" s="189"/>
      <c r="R299" s="262" t="s">
        <v>384</v>
      </c>
      <c r="S299" s="263"/>
      <c r="T299" s="263"/>
      <c r="U299" s="246"/>
      <c r="V299" s="247">
        <f>V298+V293+V281+V263+V246</f>
        <v>2498450</v>
      </c>
      <c r="W299" s="189"/>
    </row>
    <row r="300" spans="1:23" ht="12.75" customHeight="1">
      <c r="A300" s="243" t="s">
        <v>731</v>
      </c>
      <c r="B300" s="202"/>
      <c r="C300" s="202"/>
      <c r="D300" s="238"/>
      <c r="E300" s="239"/>
      <c r="F300" s="189"/>
      <c r="L300" s="189"/>
      <c r="R300" s="243" t="s">
        <v>731</v>
      </c>
      <c r="S300" s="202"/>
      <c r="T300" s="202"/>
      <c r="U300" s="238"/>
      <c r="V300" s="239"/>
      <c r="W300" s="189"/>
    </row>
    <row r="301" spans="1:23" ht="12.75" customHeight="1">
      <c r="A301" s="244" t="s">
        <v>732</v>
      </c>
      <c r="B301" s="200" t="s">
        <v>26</v>
      </c>
      <c r="C301" s="200">
        <v>3</v>
      </c>
      <c r="D301" s="208">
        <v>50000</v>
      </c>
      <c r="E301" s="218">
        <f>C301*D301</f>
        <v>150000</v>
      </c>
      <c r="F301" s="189"/>
      <c r="L301" s="189"/>
      <c r="R301" s="244" t="s">
        <v>732</v>
      </c>
      <c r="S301" s="200" t="s">
        <v>26</v>
      </c>
      <c r="T301" s="200">
        <v>3</v>
      </c>
      <c r="U301" s="208">
        <v>50000</v>
      </c>
      <c r="V301" s="218">
        <f>T301*U301</f>
        <v>150000</v>
      </c>
      <c r="W301" s="189"/>
    </row>
    <row r="302" spans="1:23" ht="12.75" customHeight="1">
      <c r="A302" s="244" t="s">
        <v>733</v>
      </c>
      <c r="B302" s="200" t="s">
        <v>26</v>
      </c>
      <c r="C302" s="200">
        <v>1</v>
      </c>
      <c r="D302" s="208">
        <v>50000</v>
      </c>
      <c r="E302" s="218">
        <f aca="true" t="shared" si="30" ref="E302:E310">C302*D302</f>
        <v>50000</v>
      </c>
      <c r="F302" s="189"/>
      <c r="L302" s="189"/>
      <c r="R302" s="244" t="s">
        <v>733</v>
      </c>
      <c r="S302" s="200" t="s">
        <v>26</v>
      </c>
      <c r="T302" s="200">
        <v>1</v>
      </c>
      <c r="U302" s="208">
        <v>50000</v>
      </c>
      <c r="V302" s="218">
        <f aca="true" t="shared" si="31" ref="V302:V310">T302*U302</f>
        <v>50000</v>
      </c>
      <c r="W302" s="189"/>
    </row>
    <row r="303" spans="1:23" ht="12.75" customHeight="1">
      <c r="A303" s="244" t="s">
        <v>734</v>
      </c>
      <c r="B303" s="200" t="s">
        <v>26</v>
      </c>
      <c r="C303" s="200">
        <v>1</v>
      </c>
      <c r="D303" s="208">
        <v>50000</v>
      </c>
      <c r="E303" s="218">
        <f t="shared" si="30"/>
        <v>50000</v>
      </c>
      <c r="F303" s="189"/>
      <c r="L303" s="189"/>
      <c r="R303" s="244" t="s">
        <v>734</v>
      </c>
      <c r="S303" s="200" t="s">
        <v>26</v>
      </c>
      <c r="T303" s="200">
        <v>1</v>
      </c>
      <c r="U303" s="208">
        <v>50000</v>
      </c>
      <c r="V303" s="218">
        <f t="shared" si="31"/>
        <v>50000</v>
      </c>
      <c r="W303" s="189"/>
    </row>
    <row r="304" spans="1:23" ht="12.75" customHeight="1">
      <c r="A304" s="244" t="s">
        <v>735</v>
      </c>
      <c r="B304" s="200" t="s">
        <v>26</v>
      </c>
      <c r="C304" s="200">
        <v>1</v>
      </c>
      <c r="D304" s="208">
        <v>100000</v>
      </c>
      <c r="E304" s="218">
        <f t="shared" si="30"/>
        <v>100000</v>
      </c>
      <c r="F304" s="189"/>
      <c r="L304" s="189"/>
      <c r="R304" s="244" t="s">
        <v>735</v>
      </c>
      <c r="S304" s="200" t="s">
        <v>26</v>
      </c>
      <c r="T304" s="200">
        <v>1</v>
      </c>
      <c r="U304" s="208">
        <v>100000</v>
      </c>
      <c r="V304" s="218">
        <f t="shared" si="31"/>
        <v>100000</v>
      </c>
      <c r="W304" s="189"/>
    </row>
    <row r="305" spans="1:23" ht="12.75" customHeight="1">
      <c r="A305" s="244" t="s">
        <v>736</v>
      </c>
      <c r="B305" s="200" t="s">
        <v>26</v>
      </c>
      <c r="C305" s="200">
        <v>3</v>
      </c>
      <c r="D305" s="208">
        <v>5000</v>
      </c>
      <c r="E305" s="218">
        <f t="shared" si="30"/>
        <v>15000</v>
      </c>
      <c r="F305" s="189"/>
      <c r="L305" s="189"/>
      <c r="R305" s="244" t="s">
        <v>736</v>
      </c>
      <c r="S305" s="200" t="s">
        <v>26</v>
      </c>
      <c r="T305" s="200">
        <v>3</v>
      </c>
      <c r="U305" s="208">
        <v>5000</v>
      </c>
      <c r="V305" s="218">
        <f t="shared" si="31"/>
        <v>15000</v>
      </c>
      <c r="W305" s="189"/>
    </row>
    <row r="306" spans="1:23" ht="12.75" customHeight="1">
      <c r="A306" s="244" t="s">
        <v>737</v>
      </c>
      <c r="B306" s="200" t="s">
        <v>26</v>
      </c>
      <c r="C306" s="200">
        <v>7</v>
      </c>
      <c r="D306" s="208">
        <v>35000</v>
      </c>
      <c r="E306" s="218">
        <f t="shared" si="30"/>
        <v>245000</v>
      </c>
      <c r="F306" s="189"/>
      <c r="L306" s="189"/>
      <c r="R306" s="244" t="s">
        <v>737</v>
      </c>
      <c r="S306" s="200" t="s">
        <v>26</v>
      </c>
      <c r="T306" s="200">
        <v>7</v>
      </c>
      <c r="U306" s="208">
        <v>35000</v>
      </c>
      <c r="V306" s="218">
        <f t="shared" si="31"/>
        <v>245000</v>
      </c>
      <c r="W306" s="189"/>
    </row>
    <row r="307" spans="1:23" ht="12.75" customHeight="1">
      <c r="A307" s="244" t="s">
        <v>738</v>
      </c>
      <c r="B307" s="200" t="s">
        <v>26</v>
      </c>
      <c r="C307" s="200">
        <v>1</v>
      </c>
      <c r="D307" s="208">
        <v>80000</v>
      </c>
      <c r="E307" s="218">
        <f t="shared" si="30"/>
        <v>80000</v>
      </c>
      <c r="F307" s="189"/>
      <c r="L307" s="189"/>
      <c r="R307" s="244" t="s">
        <v>738</v>
      </c>
      <c r="S307" s="200" t="s">
        <v>26</v>
      </c>
      <c r="T307" s="200">
        <v>1</v>
      </c>
      <c r="U307" s="208">
        <v>80000</v>
      </c>
      <c r="V307" s="218">
        <f t="shared" si="31"/>
        <v>80000</v>
      </c>
      <c r="W307" s="189"/>
    </row>
    <row r="308" spans="1:23" ht="12.75" customHeight="1">
      <c r="A308" s="244" t="s">
        <v>739</v>
      </c>
      <c r="B308" s="200" t="s">
        <v>26</v>
      </c>
      <c r="C308" s="200">
        <v>2</v>
      </c>
      <c r="D308" s="208">
        <v>100000</v>
      </c>
      <c r="E308" s="218">
        <f t="shared" si="30"/>
        <v>200000</v>
      </c>
      <c r="F308" s="189"/>
      <c r="L308" s="189"/>
      <c r="R308" s="244" t="s">
        <v>739</v>
      </c>
      <c r="S308" s="200" t="s">
        <v>26</v>
      </c>
      <c r="T308" s="200">
        <v>2</v>
      </c>
      <c r="U308" s="208">
        <v>100000</v>
      </c>
      <c r="V308" s="218">
        <f t="shared" si="31"/>
        <v>200000</v>
      </c>
      <c r="W308" s="189"/>
    </row>
    <row r="309" spans="1:23" ht="12.75" customHeight="1">
      <c r="A309" s="244" t="s">
        <v>740</v>
      </c>
      <c r="B309" s="200" t="s">
        <v>26</v>
      </c>
      <c r="C309" s="200">
        <v>3</v>
      </c>
      <c r="D309" s="208">
        <v>35000</v>
      </c>
      <c r="E309" s="218">
        <f t="shared" si="30"/>
        <v>105000</v>
      </c>
      <c r="F309" s="189"/>
      <c r="L309" s="189"/>
      <c r="R309" s="244" t="s">
        <v>740</v>
      </c>
      <c r="S309" s="200" t="s">
        <v>26</v>
      </c>
      <c r="T309" s="200">
        <v>3</v>
      </c>
      <c r="U309" s="208">
        <v>35000</v>
      </c>
      <c r="V309" s="218">
        <f t="shared" si="31"/>
        <v>105000</v>
      </c>
      <c r="W309" s="189"/>
    </row>
    <row r="310" spans="1:23" ht="12.75" customHeight="1">
      <c r="A310" s="244" t="s">
        <v>741</v>
      </c>
      <c r="B310" s="200" t="s">
        <v>26</v>
      </c>
      <c r="C310" s="200">
        <v>9</v>
      </c>
      <c r="D310" s="208">
        <v>35000</v>
      </c>
      <c r="E310" s="218">
        <f t="shared" si="30"/>
        <v>315000</v>
      </c>
      <c r="F310" s="189"/>
      <c r="G310" s="197"/>
      <c r="H310" s="197"/>
      <c r="I310" s="197"/>
      <c r="J310" s="197"/>
      <c r="K310" s="197"/>
      <c r="L310" s="189"/>
      <c r="R310" s="244" t="s">
        <v>741</v>
      </c>
      <c r="S310" s="200" t="s">
        <v>26</v>
      </c>
      <c r="T310" s="200">
        <v>9</v>
      </c>
      <c r="U310" s="208">
        <v>35000</v>
      </c>
      <c r="V310" s="218">
        <f t="shared" si="31"/>
        <v>315000</v>
      </c>
      <c r="W310" s="189"/>
    </row>
    <row r="311" spans="1:23" ht="12.75" customHeight="1">
      <c r="A311" s="276" t="s">
        <v>742</v>
      </c>
      <c r="B311" s="263"/>
      <c r="C311" s="277"/>
      <c r="D311" s="278"/>
      <c r="E311" s="278">
        <f>SUM(E301:E310)</f>
        <v>1310000</v>
      </c>
      <c r="F311" s="189"/>
      <c r="G311" s="197"/>
      <c r="H311" s="197"/>
      <c r="I311" s="197"/>
      <c r="J311" s="197"/>
      <c r="K311" s="197"/>
      <c r="L311" s="189"/>
      <c r="R311" s="276" t="s">
        <v>742</v>
      </c>
      <c r="S311" s="263"/>
      <c r="T311" s="277"/>
      <c r="U311" s="278"/>
      <c r="V311" s="278">
        <f>SUM(V301:V310)</f>
        <v>1310000</v>
      </c>
      <c r="W311" s="189"/>
    </row>
    <row r="312" spans="1:23" ht="12.75" customHeight="1">
      <c r="A312" s="187" t="s">
        <v>743</v>
      </c>
      <c r="B312" s="186"/>
      <c r="C312" s="225"/>
      <c r="D312" s="226"/>
      <c r="E312" s="227"/>
      <c r="F312" s="189"/>
      <c r="G312" s="197"/>
      <c r="H312" s="197"/>
      <c r="I312" s="197"/>
      <c r="J312" s="197"/>
      <c r="K312" s="197"/>
      <c r="L312" s="189"/>
      <c r="R312" s="187" t="s">
        <v>743</v>
      </c>
      <c r="S312" s="186"/>
      <c r="T312" s="225"/>
      <c r="U312" s="226"/>
      <c r="V312" s="227"/>
      <c r="W312" s="189"/>
    </row>
    <row r="313" spans="1:23" ht="12.75" customHeight="1">
      <c r="A313" s="186" t="s">
        <v>745</v>
      </c>
      <c r="B313" s="186" t="s">
        <v>26</v>
      </c>
      <c r="C313" s="225">
        <v>7</v>
      </c>
      <c r="D313" s="226">
        <v>600000</v>
      </c>
      <c r="E313" s="226">
        <f>C313*D313</f>
        <v>4200000</v>
      </c>
      <c r="F313" s="189"/>
      <c r="L313" s="189"/>
      <c r="R313" s="186" t="s">
        <v>745</v>
      </c>
      <c r="S313" s="186" t="s">
        <v>26</v>
      </c>
      <c r="T313" s="225">
        <v>7</v>
      </c>
      <c r="U313" s="226">
        <v>600000</v>
      </c>
      <c r="V313" s="226">
        <f>T313*U313</f>
        <v>4200000</v>
      </c>
      <c r="W313" s="189"/>
    </row>
    <row r="314" spans="1:23" ht="12.75" customHeight="1">
      <c r="A314" s="186" t="s">
        <v>747</v>
      </c>
      <c r="B314" s="186" t="s">
        <v>26</v>
      </c>
      <c r="C314" s="186">
        <v>1</v>
      </c>
      <c r="D314" s="226">
        <v>380000</v>
      </c>
      <c r="E314" s="226">
        <f aca="true" t="shared" si="32" ref="E314:E320">C314*D314</f>
        <v>380000</v>
      </c>
      <c r="F314" s="189"/>
      <c r="G314" s="189"/>
      <c r="H314" s="189"/>
      <c r="I314" s="189"/>
      <c r="J314" s="189"/>
      <c r="K314" s="189"/>
      <c r="L314" s="189"/>
      <c r="R314" s="186" t="s">
        <v>747</v>
      </c>
      <c r="S314" s="186" t="s">
        <v>26</v>
      </c>
      <c r="T314" s="186">
        <v>1</v>
      </c>
      <c r="U314" s="226">
        <v>380000</v>
      </c>
      <c r="V314" s="226">
        <f aca="true" t="shared" si="33" ref="V314:V320">T314*U314</f>
        <v>380000</v>
      </c>
      <c r="W314" s="189"/>
    </row>
    <row r="315" spans="1:23" ht="12.75" customHeight="1">
      <c r="A315" s="186" t="s">
        <v>746</v>
      </c>
      <c r="B315" s="186" t="s">
        <v>26</v>
      </c>
      <c r="C315" s="186">
        <v>4</v>
      </c>
      <c r="D315" s="226">
        <v>130000</v>
      </c>
      <c r="E315" s="226">
        <f t="shared" si="32"/>
        <v>520000</v>
      </c>
      <c r="F315" s="189"/>
      <c r="L315" s="189"/>
      <c r="R315" s="186" t="s">
        <v>746</v>
      </c>
      <c r="S315" s="186" t="s">
        <v>26</v>
      </c>
      <c r="T315" s="186">
        <v>4</v>
      </c>
      <c r="U315" s="226">
        <v>130000</v>
      </c>
      <c r="V315" s="226">
        <f t="shared" si="33"/>
        <v>520000</v>
      </c>
      <c r="W315" s="189"/>
    </row>
    <row r="316" spans="1:23" ht="12.75" customHeight="1">
      <c r="A316" s="186" t="s">
        <v>748</v>
      </c>
      <c r="B316" s="186" t="s">
        <v>26</v>
      </c>
      <c r="C316" s="186">
        <v>7</v>
      </c>
      <c r="D316" s="226">
        <v>26000</v>
      </c>
      <c r="E316" s="226">
        <f t="shared" si="32"/>
        <v>182000</v>
      </c>
      <c r="F316" s="189"/>
      <c r="G316" s="196"/>
      <c r="H316" s="196"/>
      <c r="I316" s="196"/>
      <c r="J316" s="196"/>
      <c r="K316" s="337"/>
      <c r="L316" s="189"/>
      <c r="R316" s="186" t="s">
        <v>748</v>
      </c>
      <c r="S316" s="186" t="s">
        <v>26</v>
      </c>
      <c r="T316" s="186">
        <v>7</v>
      </c>
      <c r="U316" s="226">
        <v>26000</v>
      </c>
      <c r="V316" s="226">
        <f t="shared" si="33"/>
        <v>182000</v>
      </c>
      <c r="W316" s="189"/>
    </row>
    <row r="317" spans="1:23" ht="12.75" customHeight="1">
      <c r="A317" s="186" t="s">
        <v>749</v>
      </c>
      <c r="B317" s="186" t="s">
        <v>26</v>
      </c>
      <c r="C317" s="186">
        <v>7</v>
      </c>
      <c r="D317" s="226">
        <v>36000</v>
      </c>
      <c r="E317" s="226">
        <f t="shared" si="32"/>
        <v>252000</v>
      </c>
      <c r="F317" s="189"/>
      <c r="G317" s="333"/>
      <c r="H317" s="333"/>
      <c r="I317" s="333"/>
      <c r="J317" s="333"/>
      <c r="K317" s="338"/>
      <c r="L317" s="189"/>
      <c r="R317" s="186" t="s">
        <v>749</v>
      </c>
      <c r="S317" s="186" t="s">
        <v>26</v>
      </c>
      <c r="T317" s="186">
        <v>7</v>
      </c>
      <c r="U317" s="226">
        <v>36000</v>
      </c>
      <c r="V317" s="226">
        <f t="shared" si="33"/>
        <v>252000</v>
      </c>
      <c r="W317" s="189"/>
    </row>
    <row r="318" spans="1:23" ht="12.75" customHeight="1">
      <c r="A318" s="186" t="s">
        <v>729</v>
      </c>
      <c r="B318" s="186" t="s">
        <v>26</v>
      </c>
      <c r="C318" s="186">
        <v>9</v>
      </c>
      <c r="D318" s="226">
        <v>22000</v>
      </c>
      <c r="E318" s="226">
        <f t="shared" si="32"/>
        <v>198000</v>
      </c>
      <c r="F318" s="189"/>
      <c r="G318" s="196"/>
      <c r="H318" s="196"/>
      <c r="I318" s="196"/>
      <c r="J318" s="196"/>
      <c r="K318" s="337"/>
      <c r="L318" s="189"/>
      <c r="R318" s="186" t="s">
        <v>729</v>
      </c>
      <c r="S318" s="186" t="s">
        <v>26</v>
      </c>
      <c r="T318" s="186">
        <v>9</v>
      </c>
      <c r="U318" s="226">
        <v>22000</v>
      </c>
      <c r="V318" s="226">
        <f t="shared" si="33"/>
        <v>198000</v>
      </c>
      <c r="W318" s="189"/>
    </row>
    <row r="319" spans="1:23" ht="12.75" customHeight="1">
      <c r="A319" s="186" t="s">
        <v>730</v>
      </c>
      <c r="B319" s="186" t="s">
        <v>26</v>
      </c>
      <c r="C319" s="186">
        <v>7</v>
      </c>
      <c r="D319" s="226">
        <v>40000</v>
      </c>
      <c r="E319" s="226">
        <f t="shared" si="32"/>
        <v>280000</v>
      </c>
      <c r="F319" s="189"/>
      <c r="G319" s="196"/>
      <c r="H319" s="196"/>
      <c r="I319" s="196"/>
      <c r="J319" s="196"/>
      <c r="K319" s="336"/>
      <c r="L319" s="189"/>
      <c r="R319" s="186" t="s">
        <v>730</v>
      </c>
      <c r="S319" s="186" t="s">
        <v>26</v>
      </c>
      <c r="T319" s="186">
        <v>7</v>
      </c>
      <c r="U319" s="226">
        <v>40000</v>
      </c>
      <c r="V319" s="226">
        <f t="shared" si="33"/>
        <v>280000</v>
      </c>
      <c r="W319" s="189"/>
    </row>
    <row r="320" spans="1:23" ht="12.75" customHeight="1">
      <c r="A320" s="186" t="s">
        <v>750</v>
      </c>
      <c r="B320" s="186" t="s">
        <v>26</v>
      </c>
      <c r="C320" s="186">
        <v>7</v>
      </c>
      <c r="D320" s="226">
        <v>32000</v>
      </c>
      <c r="E320" s="226">
        <f t="shared" si="32"/>
        <v>224000</v>
      </c>
      <c r="F320" s="189"/>
      <c r="L320" s="189"/>
      <c r="R320" s="186" t="s">
        <v>750</v>
      </c>
      <c r="S320" s="186" t="s">
        <v>26</v>
      </c>
      <c r="T320" s="186">
        <v>7</v>
      </c>
      <c r="U320" s="226">
        <v>32000</v>
      </c>
      <c r="V320" s="226">
        <f t="shared" si="33"/>
        <v>224000</v>
      </c>
      <c r="W320" s="189"/>
    </row>
    <row r="321" spans="1:23" ht="12.75" customHeight="1">
      <c r="A321" s="263" t="s">
        <v>751</v>
      </c>
      <c r="B321" s="281"/>
      <c r="C321" s="281"/>
      <c r="D321" s="289"/>
      <c r="E321" s="278">
        <f>SUM(E313:E320)</f>
        <v>6236000</v>
      </c>
      <c r="F321" s="189"/>
      <c r="L321" s="189"/>
      <c r="R321" s="263" t="s">
        <v>751</v>
      </c>
      <c r="S321" s="281"/>
      <c r="T321" s="281"/>
      <c r="U321" s="289"/>
      <c r="V321" s="278">
        <f>SUM(V313:V320)</f>
        <v>6236000</v>
      </c>
      <c r="W321" s="189"/>
    </row>
    <row r="322" spans="1:23" ht="12.75" customHeight="1">
      <c r="A322" s="202" t="s">
        <v>752</v>
      </c>
      <c r="B322" s="283"/>
      <c r="C322" s="283"/>
      <c r="D322" s="285"/>
      <c r="E322" s="284"/>
      <c r="F322" s="189"/>
      <c r="L322" s="189"/>
      <c r="R322" s="202" t="s">
        <v>752</v>
      </c>
      <c r="S322" s="283"/>
      <c r="T322" s="283"/>
      <c r="U322" s="285"/>
      <c r="V322" s="284"/>
      <c r="W322" s="189"/>
    </row>
    <row r="323" spans="1:23" ht="12.75" customHeight="1">
      <c r="A323" s="200" t="s">
        <v>753</v>
      </c>
      <c r="B323" s="200" t="s">
        <v>26</v>
      </c>
      <c r="C323" s="200">
        <v>1</v>
      </c>
      <c r="D323" s="284">
        <v>380000</v>
      </c>
      <c r="E323" s="284">
        <f>C323*D323</f>
        <v>380000</v>
      </c>
      <c r="F323" s="189"/>
      <c r="L323" s="189"/>
      <c r="R323" s="200" t="s">
        <v>753</v>
      </c>
      <c r="S323" s="200" t="s">
        <v>26</v>
      </c>
      <c r="T323" s="200">
        <v>1</v>
      </c>
      <c r="U323" s="284">
        <v>380000</v>
      </c>
      <c r="V323" s="284">
        <f>T323*U323</f>
        <v>380000</v>
      </c>
      <c r="W323" s="189"/>
    </row>
    <row r="324" spans="1:23" ht="12.75" customHeight="1">
      <c r="A324" s="200" t="s">
        <v>811</v>
      </c>
      <c r="B324" s="200" t="s">
        <v>26</v>
      </c>
      <c r="C324" s="200">
        <v>1</v>
      </c>
      <c r="D324" s="284"/>
      <c r="E324" s="284">
        <f aca="true" t="shared" si="34" ref="E324:E335">C324*D324</f>
        <v>0</v>
      </c>
      <c r="F324" s="189"/>
      <c r="L324" s="189"/>
      <c r="R324" s="200" t="s">
        <v>811</v>
      </c>
      <c r="S324" s="200" t="s">
        <v>26</v>
      </c>
      <c r="T324" s="200">
        <v>1</v>
      </c>
      <c r="U324" s="284"/>
      <c r="V324" s="284">
        <f aca="true" t="shared" si="35" ref="V324:V335">T324*U324</f>
        <v>0</v>
      </c>
      <c r="W324" s="189"/>
    </row>
    <row r="325" spans="1:23" ht="12.75" customHeight="1">
      <c r="A325" s="200" t="s">
        <v>754</v>
      </c>
      <c r="B325" s="200" t="s">
        <v>26</v>
      </c>
      <c r="C325" s="200">
        <v>1</v>
      </c>
      <c r="D325" s="284">
        <v>450000</v>
      </c>
      <c r="E325" s="284">
        <f t="shared" si="34"/>
        <v>450000</v>
      </c>
      <c r="F325" s="189"/>
      <c r="L325" s="189"/>
      <c r="R325" s="200" t="s">
        <v>754</v>
      </c>
      <c r="S325" s="200" t="s">
        <v>26</v>
      </c>
      <c r="T325" s="200">
        <v>1</v>
      </c>
      <c r="U325" s="284">
        <v>450000</v>
      </c>
      <c r="V325" s="284">
        <f t="shared" si="35"/>
        <v>450000</v>
      </c>
      <c r="W325" s="189"/>
    </row>
    <row r="326" spans="1:23" ht="12.75" customHeight="1">
      <c r="A326" s="200" t="s">
        <v>755</v>
      </c>
      <c r="B326" s="200" t="s">
        <v>26</v>
      </c>
      <c r="C326" s="200">
        <v>1</v>
      </c>
      <c r="D326" s="284"/>
      <c r="E326" s="284">
        <f t="shared" si="34"/>
        <v>0</v>
      </c>
      <c r="F326" s="189"/>
      <c r="L326" s="189"/>
      <c r="R326" s="200" t="s">
        <v>755</v>
      </c>
      <c r="S326" s="200" t="s">
        <v>26</v>
      </c>
      <c r="T326" s="200">
        <v>1</v>
      </c>
      <c r="U326" s="284"/>
      <c r="V326" s="284">
        <f t="shared" si="35"/>
        <v>0</v>
      </c>
      <c r="W326" s="189"/>
    </row>
    <row r="327" spans="1:23" ht="12.75" customHeight="1">
      <c r="A327" s="200" t="s">
        <v>756</v>
      </c>
      <c r="B327" s="200" t="s">
        <v>26</v>
      </c>
      <c r="C327" s="200">
        <v>4</v>
      </c>
      <c r="D327" s="284">
        <v>600000</v>
      </c>
      <c r="E327" s="284">
        <f t="shared" si="34"/>
        <v>2400000</v>
      </c>
      <c r="F327" s="189"/>
      <c r="L327" s="189"/>
      <c r="R327" s="200" t="s">
        <v>756</v>
      </c>
      <c r="S327" s="200" t="s">
        <v>26</v>
      </c>
      <c r="T327" s="200">
        <v>4</v>
      </c>
      <c r="U327" s="284">
        <v>600000</v>
      </c>
      <c r="V327" s="284">
        <f t="shared" si="35"/>
        <v>2400000</v>
      </c>
      <c r="W327" s="189"/>
    </row>
    <row r="328" spans="1:23" ht="12.75" customHeight="1">
      <c r="A328" s="200" t="s">
        <v>757</v>
      </c>
      <c r="B328" s="200" t="s">
        <v>26</v>
      </c>
      <c r="C328" s="200">
        <v>3</v>
      </c>
      <c r="D328" s="284">
        <v>32000</v>
      </c>
      <c r="E328" s="284">
        <f t="shared" si="34"/>
        <v>96000</v>
      </c>
      <c r="F328" s="189"/>
      <c r="L328" s="189"/>
      <c r="R328" s="200" t="s">
        <v>757</v>
      </c>
      <c r="S328" s="200" t="s">
        <v>26</v>
      </c>
      <c r="T328" s="200">
        <v>3</v>
      </c>
      <c r="U328" s="284">
        <v>32000</v>
      </c>
      <c r="V328" s="284">
        <f t="shared" si="35"/>
        <v>96000</v>
      </c>
      <c r="W328" s="189"/>
    </row>
    <row r="329" spans="1:23" ht="12.75" customHeight="1">
      <c r="A329" s="200" t="s">
        <v>749</v>
      </c>
      <c r="B329" s="200" t="s">
        <v>26</v>
      </c>
      <c r="C329" s="200">
        <v>3</v>
      </c>
      <c r="D329" s="284">
        <v>36000</v>
      </c>
      <c r="E329" s="284">
        <f t="shared" si="34"/>
        <v>108000</v>
      </c>
      <c r="F329" s="189"/>
      <c r="L329" s="189"/>
      <c r="R329" s="200" t="s">
        <v>749</v>
      </c>
      <c r="S329" s="200" t="s">
        <v>26</v>
      </c>
      <c r="T329" s="200">
        <v>3</v>
      </c>
      <c r="U329" s="284">
        <v>36000</v>
      </c>
      <c r="V329" s="284">
        <f t="shared" si="35"/>
        <v>108000</v>
      </c>
      <c r="W329" s="189"/>
    </row>
    <row r="330" spans="1:23" ht="12.75" customHeight="1">
      <c r="A330" s="200" t="s">
        <v>758</v>
      </c>
      <c r="B330" s="200" t="s">
        <v>26</v>
      </c>
      <c r="C330" s="200">
        <v>3</v>
      </c>
      <c r="D330" s="284"/>
      <c r="E330" s="284">
        <f t="shared" si="34"/>
        <v>0</v>
      </c>
      <c r="F330" s="189"/>
      <c r="L330" s="189"/>
      <c r="R330" s="200" t="s">
        <v>758</v>
      </c>
      <c r="S330" s="200" t="s">
        <v>26</v>
      </c>
      <c r="T330" s="200">
        <v>3</v>
      </c>
      <c r="U330" s="284"/>
      <c r="V330" s="284">
        <f t="shared" si="35"/>
        <v>0</v>
      </c>
      <c r="W330" s="189"/>
    </row>
    <row r="331" spans="1:23" ht="12.75" customHeight="1">
      <c r="A331" s="200" t="s">
        <v>759</v>
      </c>
      <c r="B331" s="200" t="s">
        <v>26</v>
      </c>
      <c r="C331" s="200">
        <v>1</v>
      </c>
      <c r="D331" s="284"/>
      <c r="E331" s="284">
        <f t="shared" si="34"/>
        <v>0</v>
      </c>
      <c r="F331" s="189"/>
      <c r="L331" s="189"/>
      <c r="R331" s="200" t="s">
        <v>759</v>
      </c>
      <c r="S331" s="200" t="s">
        <v>26</v>
      </c>
      <c r="T331" s="200">
        <v>1</v>
      </c>
      <c r="U331" s="284"/>
      <c r="V331" s="284">
        <f t="shared" si="35"/>
        <v>0</v>
      </c>
      <c r="W331" s="189"/>
    </row>
    <row r="332" spans="1:23" ht="12.75" customHeight="1">
      <c r="A332" s="200" t="s">
        <v>760</v>
      </c>
      <c r="B332" s="200" t="s">
        <v>26</v>
      </c>
      <c r="C332" s="200">
        <v>15</v>
      </c>
      <c r="D332" s="284"/>
      <c r="E332" s="284">
        <f t="shared" si="34"/>
        <v>0</v>
      </c>
      <c r="F332" s="189"/>
      <c r="L332" s="189"/>
      <c r="R332" s="200" t="s">
        <v>760</v>
      </c>
      <c r="S332" s="200" t="s">
        <v>26</v>
      </c>
      <c r="T332" s="200">
        <v>15</v>
      </c>
      <c r="U332" s="284"/>
      <c r="V332" s="284">
        <f t="shared" si="35"/>
        <v>0</v>
      </c>
      <c r="W332" s="189"/>
    </row>
    <row r="333" spans="1:23" ht="12.75" customHeight="1">
      <c r="A333" s="200" t="s">
        <v>761</v>
      </c>
      <c r="B333" s="200" t="s">
        <v>26</v>
      </c>
      <c r="C333" s="200"/>
      <c r="D333" s="284"/>
      <c r="E333" s="284">
        <f t="shared" si="34"/>
        <v>0</v>
      </c>
      <c r="F333" s="189"/>
      <c r="L333" s="189"/>
      <c r="R333" s="200" t="s">
        <v>761</v>
      </c>
      <c r="S333" s="200" t="s">
        <v>26</v>
      </c>
      <c r="T333" s="200"/>
      <c r="U333" s="284"/>
      <c r="V333" s="284">
        <f t="shared" si="35"/>
        <v>0</v>
      </c>
      <c r="W333" s="189"/>
    </row>
    <row r="334" spans="1:23" ht="12.75" customHeight="1">
      <c r="A334" s="200" t="s">
        <v>762</v>
      </c>
      <c r="B334" s="200" t="s">
        <v>26</v>
      </c>
      <c r="C334" s="200">
        <v>4</v>
      </c>
      <c r="D334" s="284"/>
      <c r="E334" s="284">
        <f t="shared" si="34"/>
        <v>0</v>
      </c>
      <c r="F334" s="189"/>
      <c r="L334" s="189"/>
      <c r="R334" s="200" t="s">
        <v>762</v>
      </c>
      <c r="S334" s="200" t="s">
        <v>26</v>
      </c>
      <c r="T334" s="200">
        <v>4</v>
      </c>
      <c r="U334" s="284"/>
      <c r="V334" s="284">
        <f t="shared" si="35"/>
        <v>0</v>
      </c>
      <c r="W334" s="189"/>
    </row>
    <row r="335" spans="1:23" ht="12.75" customHeight="1">
      <c r="A335" s="304" t="s">
        <v>763</v>
      </c>
      <c r="B335" s="304" t="s">
        <v>26</v>
      </c>
      <c r="C335" s="304">
        <v>4</v>
      </c>
      <c r="D335" s="309">
        <v>6000</v>
      </c>
      <c r="E335" s="309">
        <f t="shared" si="34"/>
        <v>24000</v>
      </c>
      <c r="F335" s="189"/>
      <c r="G335" s="329"/>
      <c r="H335" s="329"/>
      <c r="I335" s="329"/>
      <c r="J335" s="331"/>
      <c r="K335" s="331"/>
      <c r="L335" s="196"/>
      <c r="R335" s="304" t="s">
        <v>763</v>
      </c>
      <c r="S335" s="304" t="s">
        <v>26</v>
      </c>
      <c r="T335" s="304">
        <v>4</v>
      </c>
      <c r="U335" s="309">
        <v>6000</v>
      </c>
      <c r="V335" s="309">
        <f t="shared" si="35"/>
        <v>24000</v>
      </c>
      <c r="W335" s="189"/>
    </row>
    <row r="336" spans="1:23" ht="12.75" customHeight="1">
      <c r="A336" s="263" t="s">
        <v>764</v>
      </c>
      <c r="B336" s="288" t="s">
        <v>26</v>
      </c>
      <c r="C336" s="288"/>
      <c r="D336" s="282"/>
      <c r="E336" s="278">
        <f>SUM(E323:E335)</f>
        <v>3458000</v>
      </c>
      <c r="F336" s="189"/>
      <c r="G336" s="197"/>
      <c r="H336" s="197"/>
      <c r="I336" s="197"/>
      <c r="J336" s="197"/>
      <c r="K336" s="197"/>
      <c r="L336" s="196"/>
      <c r="R336" s="263" t="s">
        <v>764</v>
      </c>
      <c r="S336" s="288" t="s">
        <v>26</v>
      </c>
      <c r="T336" s="288"/>
      <c r="U336" s="282"/>
      <c r="V336" s="278">
        <f>SUM(V323:V335)</f>
        <v>3458000</v>
      </c>
      <c r="W336" s="189"/>
    </row>
    <row r="337" spans="1:23" ht="12.75" customHeight="1">
      <c r="A337" s="202" t="s">
        <v>765</v>
      </c>
      <c r="B337" s="200"/>
      <c r="C337" s="200"/>
      <c r="D337" s="284"/>
      <c r="E337" s="284"/>
      <c r="F337" s="189"/>
      <c r="G337" s="197"/>
      <c r="H337" s="197"/>
      <c r="I337" s="197"/>
      <c r="J337" s="197"/>
      <c r="K337" s="197"/>
      <c r="L337" s="196"/>
      <c r="R337" s="202" t="s">
        <v>765</v>
      </c>
      <c r="S337" s="200"/>
      <c r="T337" s="200"/>
      <c r="U337" s="284"/>
      <c r="V337" s="284"/>
      <c r="W337" s="189"/>
    </row>
    <row r="338" spans="1:23" ht="12.75" customHeight="1">
      <c r="A338" s="286" t="s">
        <v>766</v>
      </c>
      <c r="B338" s="286" t="s">
        <v>26</v>
      </c>
      <c r="C338" s="286">
        <v>1</v>
      </c>
      <c r="D338" s="287">
        <v>2500000</v>
      </c>
      <c r="E338" s="287">
        <f>C338*D338</f>
        <v>2500000</v>
      </c>
      <c r="F338" s="318">
        <f>E335+E291+E290+E289+E288+E287+E286</f>
        <v>85750</v>
      </c>
      <c r="G338" s="197"/>
      <c r="H338" s="197"/>
      <c r="I338" s="197"/>
      <c r="J338" s="197"/>
      <c r="K338" s="197"/>
      <c r="L338" s="332"/>
      <c r="R338" s="286" t="s">
        <v>766</v>
      </c>
      <c r="S338" s="286" t="s">
        <v>26</v>
      </c>
      <c r="T338" s="286">
        <v>1</v>
      </c>
      <c r="U338" s="287">
        <v>2500000</v>
      </c>
      <c r="V338" s="287">
        <f>T338*U338</f>
        <v>2500000</v>
      </c>
      <c r="W338" s="318">
        <f>V335+V291+V290+V289+V288+V287+V286</f>
        <v>85750</v>
      </c>
    </row>
    <row r="339" spans="1:23" ht="12.75" customHeight="1">
      <c r="A339" s="200" t="s">
        <v>767</v>
      </c>
      <c r="B339" s="200" t="s">
        <v>26</v>
      </c>
      <c r="C339" s="200">
        <v>5</v>
      </c>
      <c r="D339" s="284">
        <v>400000</v>
      </c>
      <c r="E339" s="284">
        <f>C339*D339</f>
        <v>2000000</v>
      </c>
      <c r="F339" s="189"/>
      <c r="G339" s="197"/>
      <c r="H339" s="197"/>
      <c r="I339" s="197"/>
      <c r="J339" s="197"/>
      <c r="K339" s="197"/>
      <c r="L339" s="196"/>
      <c r="R339" s="200" t="s">
        <v>767</v>
      </c>
      <c r="S339" s="200" t="s">
        <v>26</v>
      </c>
      <c r="T339" s="200">
        <v>5</v>
      </c>
      <c r="U339" s="284">
        <v>400000</v>
      </c>
      <c r="V339" s="284">
        <f>T339*U339</f>
        <v>2000000</v>
      </c>
      <c r="W339" s="189"/>
    </row>
    <row r="340" spans="1:23" ht="12.75" customHeight="1">
      <c r="A340" s="263" t="s">
        <v>768</v>
      </c>
      <c r="B340" s="288" t="s">
        <v>26</v>
      </c>
      <c r="C340" s="288"/>
      <c r="D340" s="282"/>
      <c r="E340" s="282">
        <f>SUM(E337:E339)</f>
        <v>4500000</v>
      </c>
      <c r="F340" s="189"/>
      <c r="G340" s="197"/>
      <c r="H340" s="197"/>
      <c r="I340" s="197"/>
      <c r="J340" s="197"/>
      <c r="K340" s="197"/>
      <c r="L340" s="196"/>
      <c r="R340" s="263" t="s">
        <v>768</v>
      </c>
      <c r="S340" s="288" t="s">
        <v>26</v>
      </c>
      <c r="T340" s="288"/>
      <c r="U340" s="282"/>
      <c r="V340" s="282">
        <f>SUM(V337:V339)</f>
        <v>4500000</v>
      </c>
      <c r="W340" s="189"/>
    </row>
    <row r="341" spans="1:23" ht="12.75" customHeight="1">
      <c r="A341" s="14" t="s">
        <v>318</v>
      </c>
      <c r="B341" s="187" t="s">
        <v>320</v>
      </c>
      <c r="C341" s="210" t="s">
        <v>324</v>
      </c>
      <c r="D341" s="209" t="s">
        <v>322</v>
      </c>
      <c r="E341" s="210" t="s">
        <v>325</v>
      </c>
      <c r="F341" s="189"/>
      <c r="G341" s="111"/>
      <c r="H341" s="333"/>
      <c r="I341" s="334"/>
      <c r="J341" s="335"/>
      <c r="K341" s="334"/>
      <c r="L341" s="196"/>
      <c r="R341" s="14" t="s">
        <v>318</v>
      </c>
      <c r="S341" s="187" t="s">
        <v>320</v>
      </c>
      <c r="T341" s="210" t="s">
        <v>324</v>
      </c>
      <c r="U341" s="209" t="s">
        <v>322</v>
      </c>
      <c r="V341" s="210" t="s">
        <v>325</v>
      </c>
      <c r="W341" s="189"/>
    </row>
    <row r="342" spans="1:23" ht="12.75" customHeight="1">
      <c r="A342" s="202" t="s">
        <v>769</v>
      </c>
      <c r="B342" s="200"/>
      <c r="C342" s="200"/>
      <c r="D342" s="284"/>
      <c r="E342" s="284"/>
      <c r="F342" s="189"/>
      <c r="G342" s="197"/>
      <c r="H342" s="197"/>
      <c r="I342" s="197"/>
      <c r="J342" s="197"/>
      <c r="K342" s="197"/>
      <c r="L342" s="196"/>
      <c r="R342" s="202" t="s">
        <v>769</v>
      </c>
      <c r="S342" s="200"/>
      <c r="T342" s="200"/>
      <c r="U342" s="284"/>
      <c r="V342" s="284"/>
      <c r="W342" s="189"/>
    </row>
    <row r="343" spans="1:23" ht="12.75" customHeight="1">
      <c r="A343" s="200" t="s">
        <v>770</v>
      </c>
      <c r="B343" s="200" t="s">
        <v>26</v>
      </c>
      <c r="C343" s="200">
        <v>2</v>
      </c>
      <c r="D343" s="284">
        <v>80000</v>
      </c>
      <c r="E343" s="284">
        <f aca="true" t="shared" si="36" ref="E343:E350">C343*D343</f>
        <v>160000</v>
      </c>
      <c r="F343" s="189"/>
      <c r="L343" s="189"/>
      <c r="R343" s="200" t="s">
        <v>770</v>
      </c>
      <c r="S343" s="200" t="s">
        <v>26</v>
      </c>
      <c r="T343" s="200">
        <v>2</v>
      </c>
      <c r="U343" s="284">
        <v>80000</v>
      </c>
      <c r="V343" s="284">
        <f aca="true" t="shared" si="37" ref="V343:V350">T343*U343</f>
        <v>160000</v>
      </c>
      <c r="W343" s="189"/>
    </row>
    <row r="344" spans="1:23" ht="12.75" customHeight="1">
      <c r="A344" s="200" t="s">
        <v>778</v>
      </c>
      <c r="B344" s="200" t="s">
        <v>26</v>
      </c>
      <c r="C344" s="200">
        <v>10</v>
      </c>
      <c r="D344" s="284">
        <v>4000</v>
      </c>
      <c r="E344" s="284">
        <f t="shared" si="36"/>
        <v>40000</v>
      </c>
      <c r="F344" s="189"/>
      <c r="L344" s="189"/>
      <c r="R344" s="200" t="s">
        <v>778</v>
      </c>
      <c r="S344" s="200" t="s">
        <v>26</v>
      </c>
      <c r="T344" s="200">
        <v>10</v>
      </c>
      <c r="U344" s="284">
        <v>4000</v>
      </c>
      <c r="V344" s="284">
        <f t="shared" si="37"/>
        <v>40000</v>
      </c>
      <c r="W344" s="189"/>
    </row>
    <row r="345" spans="1:23" ht="12.75" customHeight="1">
      <c r="A345" s="200" t="s">
        <v>780</v>
      </c>
      <c r="B345" s="200" t="s">
        <v>26</v>
      </c>
      <c r="C345" s="200">
        <v>2</v>
      </c>
      <c r="D345" s="284">
        <v>15000</v>
      </c>
      <c r="E345" s="284">
        <f t="shared" si="36"/>
        <v>30000</v>
      </c>
      <c r="F345" s="189"/>
      <c r="L345" s="189"/>
      <c r="R345" s="200" t="s">
        <v>780</v>
      </c>
      <c r="S345" s="200" t="s">
        <v>26</v>
      </c>
      <c r="T345" s="200">
        <v>2</v>
      </c>
      <c r="U345" s="284">
        <v>15000</v>
      </c>
      <c r="V345" s="284">
        <f t="shared" si="37"/>
        <v>30000</v>
      </c>
      <c r="W345" s="189"/>
    </row>
    <row r="346" spans="1:23" ht="12.75" customHeight="1">
      <c r="A346" s="200" t="s">
        <v>779</v>
      </c>
      <c r="B346" s="200" t="s">
        <v>26</v>
      </c>
      <c r="C346" s="200">
        <v>3</v>
      </c>
      <c r="D346" s="284">
        <f>14500*1.2</f>
        <v>17400</v>
      </c>
      <c r="E346" s="284">
        <f t="shared" si="36"/>
        <v>52200</v>
      </c>
      <c r="F346" s="189"/>
      <c r="L346" s="189"/>
      <c r="R346" s="200" t="s">
        <v>779</v>
      </c>
      <c r="S346" s="200" t="s">
        <v>26</v>
      </c>
      <c r="T346" s="200">
        <v>3</v>
      </c>
      <c r="U346" s="284">
        <f>14500*1.2</f>
        <v>17400</v>
      </c>
      <c r="V346" s="284">
        <f t="shared" si="37"/>
        <v>52200</v>
      </c>
      <c r="W346" s="189"/>
    </row>
    <row r="347" spans="1:23" ht="12.75" customHeight="1">
      <c r="A347" s="200" t="s">
        <v>771</v>
      </c>
      <c r="B347" s="200" t="s">
        <v>26</v>
      </c>
      <c r="C347" s="200">
        <v>3</v>
      </c>
      <c r="D347" s="284">
        <f>16000*1.2</f>
        <v>19200</v>
      </c>
      <c r="E347" s="284">
        <f t="shared" si="36"/>
        <v>57600</v>
      </c>
      <c r="F347" s="189"/>
      <c r="L347" s="189"/>
      <c r="R347" s="200" t="s">
        <v>771</v>
      </c>
      <c r="S347" s="200" t="s">
        <v>26</v>
      </c>
      <c r="T347" s="200">
        <v>3</v>
      </c>
      <c r="U347" s="284">
        <f>16000*1.2</f>
        <v>19200</v>
      </c>
      <c r="V347" s="284">
        <f t="shared" si="37"/>
        <v>57600</v>
      </c>
      <c r="W347" s="189"/>
    </row>
    <row r="348" spans="1:23" ht="12.75" customHeight="1">
      <c r="A348" s="200" t="s">
        <v>781</v>
      </c>
      <c r="B348" s="200" t="s">
        <v>26</v>
      </c>
      <c r="C348" s="200">
        <v>8</v>
      </c>
      <c r="D348" s="284">
        <v>35000</v>
      </c>
      <c r="E348" s="284">
        <f t="shared" si="36"/>
        <v>280000</v>
      </c>
      <c r="F348" s="189"/>
      <c r="L348" s="189"/>
      <c r="R348" s="200" t="s">
        <v>781</v>
      </c>
      <c r="S348" s="200" t="s">
        <v>26</v>
      </c>
      <c r="T348" s="200">
        <v>8</v>
      </c>
      <c r="U348" s="284">
        <v>35000</v>
      </c>
      <c r="V348" s="284">
        <f t="shared" si="37"/>
        <v>280000</v>
      </c>
      <c r="W348" s="189"/>
    </row>
    <row r="349" spans="1:23" ht="12.75" customHeight="1">
      <c r="A349" s="200" t="s">
        <v>782</v>
      </c>
      <c r="B349" s="200" t="s">
        <v>26</v>
      </c>
      <c r="C349" s="200">
        <v>1</v>
      </c>
      <c r="D349" s="284">
        <v>76000</v>
      </c>
      <c r="E349" s="284">
        <f t="shared" si="36"/>
        <v>76000</v>
      </c>
      <c r="F349" s="189"/>
      <c r="L349" s="189"/>
      <c r="R349" s="200" t="s">
        <v>782</v>
      </c>
      <c r="S349" s="200" t="s">
        <v>26</v>
      </c>
      <c r="T349" s="200">
        <v>1</v>
      </c>
      <c r="U349" s="284">
        <v>76000</v>
      </c>
      <c r="V349" s="284">
        <f t="shared" si="37"/>
        <v>76000</v>
      </c>
      <c r="W349" s="189"/>
    </row>
    <row r="350" spans="1:23" ht="12.75" customHeight="1">
      <c r="A350" s="200" t="s">
        <v>772</v>
      </c>
      <c r="B350" s="200" t="s">
        <v>26</v>
      </c>
      <c r="C350" s="200">
        <v>13</v>
      </c>
      <c r="D350" s="284">
        <v>6500</v>
      </c>
      <c r="E350" s="284">
        <f t="shared" si="36"/>
        <v>84500</v>
      </c>
      <c r="F350" s="189"/>
      <c r="L350" s="189"/>
      <c r="R350" s="200" t="s">
        <v>772</v>
      </c>
      <c r="S350" s="200" t="s">
        <v>26</v>
      </c>
      <c r="T350" s="200">
        <v>13</v>
      </c>
      <c r="U350" s="284">
        <v>6500</v>
      </c>
      <c r="V350" s="284">
        <f t="shared" si="37"/>
        <v>84500</v>
      </c>
      <c r="W350" s="189"/>
    </row>
    <row r="351" spans="1:23" ht="12.75" customHeight="1">
      <c r="A351" s="328" t="s">
        <v>818</v>
      </c>
      <c r="B351" s="200" t="s">
        <v>26</v>
      </c>
      <c r="C351" s="200">
        <v>41</v>
      </c>
      <c r="D351" s="284">
        <f>E351/41</f>
        <v>10243.90243902439</v>
      </c>
      <c r="E351" s="284">
        <v>420000</v>
      </c>
      <c r="F351" s="189"/>
      <c r="L351" s="189"/>
      <c r="R351" s="200" t="s">
        <v>812</v>
      </c>
      <c r="S351" s="200" t="s">
        <v>26</v>
      </c>
      <c r="T351" s="200">
        <v>41</v>
      </c>
      <c r="U351" s="284">
        <f>V351/41</f>
        <v>10243.90243902439</v>
      </c>
      <c r="V351" s="284">
        <v>420000</v>
      </c>
      <c r="W351" s="189"/>
    </row>
    <row r="352" spans="1:23" ht="12.75" customHeight="1">
      <c r="A352" s="202" t="s">
        <v>769</v>
      </c>
      <c r="B352" s="200"/>
      <c r="C352" s="200"/>
      <c r="D352" s="284"/>
      <c r="E352" s="284">
        <f>SUM(E342:E351)</f>
        <v>1200300</v>
      </c>
      <c r="F352" s="189"/>
      <c r="L352" s="189"/>
      <c r="R352" s="202" t="s">
        <v>769</v>
      </c>
      <c r="S352" s="200"/>
      <c r="T352" s="200"/>
      <c r="U352" s="284"/>
      <c r="V352" s="284">
        <f>SUM(V342:V351)</f>
        <v>1200300</v>
      </c>
      <c r="W352" s="189"/>
    </row>
    <row r="353" spans="1:23" ht="12.75" customHeight="1">
      <c r="A353" s="279" t="s">
        <v>744</v>
      </c>
      <c r="B353" s="279"/>
      <c r="C353" s="279"/>
      <c r="D353" s="280"/>
      <c r="E353" s="280">
        <f>E340+E336+E336+E321+E311+E299+E225+E220+E196+E170+E167+E164+E113+E74+E57+E352</f>
        <v>54037400</v>
      </c>
      <c r="F353" s="189"/>
      <c r="L353" s="189"/>
      <c r="R353" s="279" t="s">
        <v>744</v>
      </c>
      <c r="S353" s="279"/>
      <c r="T353" s="279"/>
      <c r="U353" s="280"/>
      <c r="V353" s="280">
        <f>V340+V336+V336+V321+V311+V299+V225+V220+V196+V170+V167+V164+V113+V74+V57+V352</f>
        <v>54037400</v>
      </c>
      <c r="W353" s="189"/>
    </row>
    <row r="354" spans="1:23" ht="12.75" customHeight="1">
      <c r="A354" s="189"/>
      <c r="B354" s="189"/>
      <c r="C354" s="189"/>
      <c r="D354" s="189"/>
      <c r="E354" s="189"/>
      <c r="F354" s="189"/>
      <c r="G354" s="189"/>
      <c r="H354" s="189"/>
      <c r="I354" s="189"/>
      <c r="J354" s="189"/>
      <c r="K354" s="189"/>
      <c r="L354" s="189"/>
      <c r="R354" s="189"/>
      <c r="S354" s="189"/>
      <c r="T354" s="189"/>
      <c r="U354" s="189"/>
      <c r="V354" s="189"/>
      <c r="W354" s="189"/>
    </row>
    <row r="355" spans="1:23" ht="12.75" customHeight="1">
      <c r="A355" s="189"/>
      <c r="B355" s="189"/>
      <c r="C355" s="189"/>
      <c r="D355" s="189"/>
      <c r="E355" s="189"/>
      <c r="F355" s="189"/>
      <c r="L355" s="189"/>
      <c r="R355" s="189"/>
      <c r="S355" s="189"/>
      <c r="T355" s="189"/>
      <c r="U355" s="189"/>
      <c r="V355" s="189"/>
      <c r="W355" s="189"/>
    </row>
    <row r="356" spans="1:23" ht="12.75" customHeight="1">
      <c r="A356" s="189" t="s">
        <v>773</v>
      </c>
      <c r="B356" s="189"/>
      <c r="C356" s="189"/>
      <c r="D356" s="189"/>
      <c r="E356" s="312">
        <v>6000000</v>
      </c>
      <c r="F356" s="189"/>
      <c r="L356" s="189"/>
      <c r="R356" s="189" t="s">
        <v>773</v>
      </c>
      <c r="S356" s="189"/>
      <c r="T356" s="189"/>
      <c r="U356" s="189"/>
      <c r="V356" s="312">
        <v>6000000</v>
      </c>
      <c r="W356" s="189"/>
    </row>
    <row r="357" spans="1:23" ht="12.75" customHeight="1">
      <c r="A357" s="189" t="s">
        <v>777</v>
      </c>
      <c r="B357" s="189"/>
      <c r="C357" s="189"/>
      <c r="D357" s="189"/>
      <c r="E357" s="313">
        <f>F338+F278+F224+F168+F111+F55</f>
        <v>2812350</v>
      </c>
      <c r="F357" s="189"/>
      <c r="L357" s="189"/>
      <c r="R357" s="189" t="s">
        <v>777</v>
      </c>
      <c r="S357" s="189"/>
      <c r="T357" s="189"/>
      <c r="U357" s="189"/>
      <c r="V357" s="313">
        <f>W338+W278+W224+W168+W111+W55</f>
        <v>2812350</v>
      </c>
      <c r="W357" s="189"/>
    </row>
    <row r="358" spans="1:23" ht="12.75" customHeight="1">
      <c r="A358" s="195" t="s">
        <v>775</v>
      </c>
      <c r="B358" s="195"/>
      <c r="C358" s="195"/>
      <c r="D358" s="195"/>
      <c r="E358" s="322">
        <f>E353-E356-E357-E359</f>
        <v>45222300</v>
      </c>
      <c r="F358" s="189"/>
      <c r="L358" s="189"/>
      <c r="R358" s="195" t="s">
        <v>775</v>
      </c>
      <c r="S358" s="195"/>
      <c r="T358" s="195"/>
      <c r="U358" s="195"/>
      <c r="V358" s="322">
        <f>V353-V356-V357-V359</f>
        <v>45222300</v>
      </c>
      <c r="W358" s="189"/>
    </row>
    <row r="359" spans="1:23" ht="12.75" customHeight="1">
      <c r="A359" s="189" t="s">
        <v>774</v>
      </c>
      <c r="B359" s="189"/>
      <c r="C359" s="189"/>
      <c r="D359" s="189"/>
      <c r="E359" s="314">
        <f>F169+F112+F56</f>
        <v>2750</v>
      </c>
      <c r="F359" s="189"/>
      <c r="L359" s="189"/>
      <c r="R359" s="189" t="s">
        <v>774</v>
      </c>
      <c r="S359" s="189"/>
      <c r="T359" s="189"/>
      <c r="U359" s="189"/>
      <c r="V359" s="314">
        <f>W169+W112+W56</f>
        <v>2750</v>
      </c>
      <c r="W359" s="189"/>
    </row>
    <row r="360" spans="1:22" ht="12.75" customHeight="1">
      <c r="A360" s="189" t="s">
        <v>430</v>
      </c>
      <c r="B360" s="189"/>
      <c r="C360" s="189"/>
      <c r="D360" s="189"/>
      <c r="E360" s="310">
        <f>SUM(E356:E359)</f>
        <v>54037400</v>
      </c>
      <c r="R360" s="189" t="s">
        <v>430</v>
      </c>
      <c r="S360" s="189"/>
      <c r="T360" s="189"/>
      <c r="U360" s="189"/>
      <c r="V360" s="310">
        <f>SUM(V356:V359)</f>
        <v>54037400</v>
      </c>
    </row>
    <row r="361" spans="1:22" ht="12.75" customHeight="1">
      <c r="A361" s="189"/>
      <c r="B361" s="189"/>
      <c r="C361" s="189"/>
      <c r="D361" s="189"/>
      <c r="E361" s="310"/>
      <c r="G361" s="189"/>
      <c r="H361" s="189"/>
      <c r="I361" s="189"/>
      <c r="J361" s="189"/>
      <c r="K361" s="310"/>
      <c r="R361" s="189"/>
      <c r="S361" s="189"/>
      <c r="T361" s="189"/>
      <c r="U361" s="189"/>
      <c r="V361" s="310"/>
    </row>
    <row r="362" spans="1:22" ht="12.75" customHeight="1">
      <c r="A362" s="189"/>
      <c r="B362" s="189"/>
      <c r="C362" s="189"/>
      <c r="D362" s="189"/>
      <c r="E362" s="310">
        <f>E358-E359</f>
        <v>45219550</v>
      </c>
      <c r="G362" s="189" t="s">
        <v>816</v>
      </c>
      <c r="H362" s="189"/>
      <c r="I362" s="189"/>
      <c r="J362" s="189"/>
      <c r="K362" s="310"/>
      <c r="R362" s="189"/>
      <c r="S362" s="189"/>
      <c r="T362" s="189"/>
      <c r="U362" s="189"/>
      <c r="V362" s="310"/>
    </row>
    <row r="363" spans="1:5" ht="12.75">
      <c r="A363" s="189"/>
      <c r="B363" s="189"/>
      <c r="C363" s="189"/>
      <c r="D363" s="189"/>
      <c r="E363" s="311"/>
    </row>
    <row r="364" spans="1:5" ht="12.75">
      <c r="A364" s="189"/>
      <c r="B364" s="189"/>
      <c r="C364" s="189"/>
      <c r="D364" s="189"/>
      <c r="E364" s="311"/>
    </row>
  </sheetData>
  <sheetProtection/>
  <mergeCells count="3">
    <mergeCell ref="A1:F1"/>
    <mergeCell ref="R1:W1"/>
    <mergeCell ref="G1:K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5.8515625" style="0" customWidth="1"/>
    <col min="2" max="2" width="27.57421875" style="0" customWidth="1"/>
    <col min="3" max="3" width="20.140625" style="0" customWidth="1"/>
    <col min="4" max="4" width="18.421875" style="0" customWidth="1"/>
  </cols>
  <sheetData>
    <row r="1" spans="1:6" ht="12.75">
      <c r="A1" s="189" t="s">
        <v>547</v>
      </c>
      <c r="B1" s="189"/>
      <c r="C1" s="189"/>
      <c r="D1" s="189"/>
      <c r="E1" s="189"/>
      <c r="F1" s="189"/>
    </row>
    <row r="2" spans="1:6" ht="12.75">
      <c r="A2" s="189" t="s">
        <v>548</v>
      </c>
      <c r="B2" s="189"/>
      <c r="C2" s="189"/>
      <c r="D2" s="189"/>
      <c r="E2" s="189"/>
      <c r="F2" s="189"/>
    </row>
    <row r="3" spans="1:5" ht="12.75">
      <c r="A3" s="43" t="s">
        <v>784</v>
      </c>
      <c r="B3" s="12"/>
      <c r="C3" s="12"/>
      <c r="D3" s="12"/>
      <c r="E3" s="12"/>
    </row>
    <row r="5" spans="1:4" ht="33.75">
      <c r="A5" s="186" t="s">
        <v>317</v>
      </c>
      <c r="B5" s="186" t="s">
        <v>487</v>
      </c>
      <c r="C5" s="205" t="s">
        <v>790</v>
      </c>
      <c r="D5" s="186" t="s">
        <v>791</v>
      </c>
    </row>
    <row r="6" spans="1:4" ht="12.75">
      <c r="A6" s="186">
        <v>1</v>
      </c>
      <c r="B6" s="186" t="s">
        <v>785</v>
      </c>
      <c r="C6" s="226">
        <f>(107+104+72+79+196+30+105+104+72+46+37+158+144+104+260+1740+72+80+316+185+116+210+250+416+250+168+214)*112*0.9*1.2</f>
        <v>681609.6</v>
      </c>
      <c r="D6" s="226">
        <f>1740*0.9*1.2*112</f>
        <v>210470.39999999997</v>
      </c>
    </row>
    <row r="7" spans="1:4" ht="12.75">
      <c r="A7" s="186">
        <v>2</v>
      </c>
      <c r="B7" s="186" t="s">
        <v>786</v>
      </c>
      <c r="C7" s="226">
        <f>(214+294+40+144+158+252+144+158+232+30+26+72+79+232+104+144+158+104+392+40+66+79+52+52+232+66+104+198+156)*112*0.9*1.2</f>
        <v>486501.12</v>
      </c>
      <c r="D7" s="226"/>
    </row>
    <row r="8" spans="1:4" ht="12.75">
      <c r="A8" s="186">
        <v>3</v>
      </c>
      <c r="B8" s="186" t="s">
        <v>787</v>
      </c>
      <c r="C8" s="226">
        <f>(124+72+42+104+185+80+158+194+30+396+185+348+1160+152+273+52)*112*0.9*1.2</f>
        <v>430012.8</v>
      </c>
      <c r="D8" s="226"/>
    </row>
    <row r="9" spans="1:4" ht="12.75">
      <c r="A9" s="186">
        <v>4</v>
      </c>
      <c r="B9" s="186" t="s">
        <v>788</v>
      </c>
      <c r="C9" s="226">
        <f>(375+124+46+37+79+107+30+105+26+375+124+46+37+79+107+30+105+26+375+124+46+37+79+107+30+105+26+375+124+46+37+79+107+30+105+26+375+124+46+37+79+107+30+105+26+375+124+46+37+79+107+30+105+26+375+124+46+37+79+107+30+105+26+375+124+46+37+79+107+30+105+26+864+632+344+27+52+464+40+84+76+66+185+63+156+225+1552+198+78+124+79+97+21+185+116+105+72+79+97+594+26+97+294)*112*0.9*1.2</f>
        <v>1756823.0399999998</v>
      </c>
      <c r="D9" s="226"/>
    </row>
    <row r="10" spans="1:4" ht="12.75">
      <c r="A10" s="186">
        <v>5</v>
      </c>
      <c r="B10" s="186" t="s">
        <v>789</v>
      </c>
      <c r="C10" s="226">
        <f>(121+52+681+270+420+125+50+75+126+52+31+110+90+170+98+798)*112*0.9*1.2</f>
        <v>395418.24</v>
      </c>
      <c r="D10" s="226"/>
    </row>
    <row r="11" spans="1:4" ht="12.75">
      <c r="A11" s="186">
        <v>6</v>
      </c>
      <c r="B11" s="186" t="s">
        <v>792</v>
      </c>
      <c r="C11" s="226"/>
      <c r="D11" s="226"/>
    </row>
    <row r="12" spans="1:4" ht="12.75">
      <c r="A12" s="186">
        <v>7</v>
      </c>
      <c r="B12" s="186"/>
      <c r="C12" s="226"/>
      <c r="D12" s="226"/>
    </row>
    <row r="13" spans="1:4" ht="12.75">
      <c r="A13" s="186">
        <v>8</v>
      </c>
      <c r="B13" s="186"/>
      <c r="C13" s="226"/>
      <c r="D13" s="226"/>
    </row>
    <row r="14" spans="1:4" ht="12.75">
      <c r="A14" s="186">
        <v>9</v>
      </c>
      <c r="B14" s="186"/>
      <c r="C14" s="226"/>
      <c r="D14" s="226"/>
    </row>
    <row r="15" spans="1:4" ht="12.75">
      <c r="A15" s="186">
        <v>10</v>
      </c>
      <c r="B15" s="186"/>
      <c r="C15" s="226"/>
      <c r="D15" s="226"/>
    </row>
    <row r="16" spans="1:4" ht="12.75">
      <c r="A16" s="186">
        <v>11</v>
      </c>
      <c r="B16" s="186"/>
      <c r="C16" s="226"/>
      <c r="D16" s="226"/>
    </row>
    <row r="17" spans="1:4" ht="12.75">
      <c r="A17" s="186">
        <v>12</v>
      </c>
      <c r="B17" s="186"/>
      <c r="C17" s="226"/>
      <c r="D17" s="226"/>
    </row>
    <row r="18" spans="1:4" ht="12.75">
      <c r="A18" s="186">
        <v>13</v>
      </c>
      <c r="B18" s="186"/>
      <c r="C18" s="226"/>
      <c r="D18" s="226"/>
    </row>
    <row r="19" spans="1:4" ht="12.75">
      <c r="A19" s="186">
        <v>14</v>
      </c>
      <c r="B19" s="186"/>
      <c r="C19" s="226"/>
      <c r="D19" s="226"/>
    </row>
    <row r="20" spans="1:4" ht="12.75">
      <c r="A20" s="186">
        <v>15</v>
      </c>
      <c r="B20" s="186"/>
      <c r="C20" s="226"/>
      <c r="D20" s="226"/>
    </row>
    <row r="21" spans="1:4" ht="12.75">
      <c r="A21" s="186">
        <v>16</v>
      </c>
      <c r="B21" s="186"/>
      <c r="C21" s="226"/>
      <c r="D21" s="226"/>
    </row>
    <row r="22" spans="1:4" ht="12.75">
      <c r="A22" s="186">
        <v>17</v>
      </c>
      <c r="B22" s="186"/>
      <c r="C22" s="226"/>
      <c r="D22" s="226"/>
    </row>
    <row r="23" spans="1:4" ht="12.75">
      <c r="A23" s="186">
        <v>18</v>
      </c>
      <c r="B23" s="186"/>
      <c r="C23" s="226"/>
      <c r="D23" s="226"/>
    </row>
    <row r="24" spans="1:4" ht="12.75">
      <c r="A24" s="186">
        <v>19</v>
      </c>
      <c r="B24" s="186"/>
      <c r="C24" s="226"/>
      <c r="D24" s="226"/>
    </row>
    <row r="25" spans="1:4" ht="12.75">
      <c r="A25" s="186">
        <v>20</v>
      </c>
      <c r="B25" s="186"/>
      <c r="C25" s="226"/>
      <c r="D25" s="226"/>
    </row>
    <row r="26" spans="1:4" ht="12.75">
      <c r="A26" s="186">
        <v>21</v>
      </c>
      <c r="B26" s="186"/>
      <c r="C26" s="226"/>
      <c r="D26" s="226"/>
    </row>
    <row r="27" spans="1:4" ht="12.75">
      <c r="A27" s="186">
        <v>22</v>
      </c>
      <c r="B27" s="186"/>
      <c r="C27" s="226"/>
      <c r="D27" s="226"/>
    </row>
    <row r="28" spans="1:4" ht="12.75">
      <c r="A28" s="186">
        <v>23</v>
      </c>
      <c r="B28" s="186"/>
      <c r="C28" s="226"/>
      <c r="D28" s="226"/>
    </row>
    <row r="29" spans="1:4" ht="12.75">
      <c r="A29" s="186">
        <v>24</v>
      </c>
      <c r="B29" s="186"/>
      <c r="C29" s="226"/>
      <c r="D29" s="226"/>
    </row>
    <row r="30" spans="1:4" ht="12.75">
      <c r="A30" s="186">
        <v>25</v>
      </c>
      <c r="B30" s="186"/>
      <c r="C30" s="226"/>
      <c r="D30" s="186"/>
    </row>
    <row r="31" spans="1:4" ht="12.75">
      <c r="A31" s="186">
        <v>26</v>
      </c>
      <c r="B31" s="186"/>
      <c r="C31" s="226"/>
      <c r="D31" s="186"/>
    </row>
    <row r="32" spans="1:4" ht="12.75">
      <c r="A32" s="186"/>
      <c r="B32" s="186"/>
      <c r="C32" s="226"/>
      <c r="D32" s="186"/>
    </row>
    <row r="33" spans="1:4" ht="12.75">
      <c r="A33" s="186"/>
      <c r="B33" s="186"/>
      <c r="C33" s="226"/>
      <c r="D33" s="186"/>
    </row>
    <row r="34" spans="1:4" ht="12.75">
      <c r="A34" s="186"/>
      <c r="B34" s="186"/>
      <c r="C34" s="226"/>
      <c r="D34" s="186"/>
    </row>
    <row r="35" spans="1:4" ht="12.75">
      <c r="A35" s="186"/>
      <c r="B35" s="186"/>
      <c r="C35" s="226"/>
      <c r="D35" s="186"/>
    </row>
    <row r="36" spans="1:4" ht="12.75">
      <c r="A36" s="186"/>
      <c r="B36" s="186"/>
      <c r="C36" s="226"/>
      <c r="D36" s="186"/>
    </row>
    <row r="37" spans="1:4" ht="12.75">
      <c r="A37" s="186"/>
      <c r="B37" s="186"/>
      <c r="C37" s="226"/>
      <c r="D37" s="186"/>
    </row>
    <row r="38" spans="1:4" ht="12.75">
      <c r="A38" s="186"/>
      <c r="B38" s="186"/>
      <c r="C38" s="226"/>
      <c r="D38" s="186"/>
    </row>
    <row r="39" spans="1:4" ht="12.75">
      <c r="A39" s="186"/>
      <c r="B39" s="186"/>
      <c r="C39" s="226"/>
      <c r="D39" s="186"/>
    </row>
    <row r="40" spans="1:4" ht="12.75">
      <c r="A40" s="186"/>
      <c r="B40" s="186"/>
      <c r="C40" s="226"/>
      <c r="D40" s="186"/>
    </row>
    <row r="41" spans="1:4" ht="12.75">
      <c r="A41" s="186"/>
      <c r="B41" s="186"/>
      <c r="C41" s="226"/>
      <c r="D41" s="186"/>
    </row>
    <row r="42" spans="1:4" ht="12.75">
      <c r="A42" s="186"/>
      <c r="B42" s="186"/>
      <c r="C42" s="226"/>
      <c r="D42" s="18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9"/>
  <sheetViews>
    <sheetView tabSelected="1" zoomScalePageLayoutView="0" workbookViewId="0" topLeftCell="A64">
      <selection activeCell="H93" sqref="H93"/>
    </sheetView>
  </sheetViews>
  <sheetFormatPr defaultColWidth="9.140625" defaultRowHeight="12.75"/>
  <cols>
    <col min="1" max="1" width="43.7109375" style="0" customWidth="1"/>
    <col min="2" max="2" width="6.28125" style="0" customWidth="1"/>
    <col min="3" max="3" width="5.00390625" style="0" customWidth="1"/>
    <col min="4" max="4" width="11.8515625" style="0" customWidth="1"/>
    <col min="5" max="5" width="11.28125" style="0" customWidth="1"/>
    <col min="6" max="6" width="4.28125" style="0" customWidth="1"/>
    <col min="7" max="7" width="10.7109375" style="0" customWidth="1"/>
    <col min="8" max="8" width="14.57421875" style="0" customWidth="1"/>
    <col min="9" max="9" width="16.421875" style="0" customWidth="1"/>
    <col min="10" max="10" width="5.421875" style="0" customWidth="1"/>
    <col min="11" max="11" width="5.00390625" style="0" customWidth="1"/>
    <col min="12" max="12" width="4.57421875" style="0" customWidth="1"/>
    <col min="13" max="13" width="5.00390625" style="0" customWidth="1"/>
    <col min="14" max="14" width="7.28125" style="0" customWidth="1"/>
    <col min="15" max="15" width="4.57421875" style="0" customWidth="1"/>
    <col min="16" max="16" width="6.8515625" style="0" customWidth="1"/>
    <col min="17" max="17" width="13.7109375" style="0" customWidth="1"/>
  </cols>
  <sheetData>
    <row r="1" spans="1:8" ht="12.75">
      <c r="A1" s="403" t="s">
        <v>852</v>
      </c>
      <c r="B1" s="411"/>
      <c r="C1" s="411"/>
      <c r="D1" s="411"/>
      <c r="E1" s="411"/>
      <c r="F1" s="411"/>
      <c r="G1" s="411"/>
      <c r="H1" s="403" t="s">
        <v>853</v>
      </c>
    </row>
    <row r="2" spans="1:8" ht="12.75">
      <c r="A2" s="3"/>
      <c r="B2" s="189"/>
      <c r="C2" s="189"/>
      <c r="D2" s="189"/>
      <c r="E2" s="189"/>
      <c r="F2" s="429" t="s">
        <v>843</v>
      </c>
      <c r="G2" s="429"/>
      <c r="H2" s="429"/>
    </row>
    <row r="3" spans="1:8" ht="33.75">
      <c r="A3" s="187" t="s">
        <v>822</v>
      </c>
      <c r="B3" s="187" t="s">
        <v>320</v>
      </c>
      <c r="C3" s="210" t="s">
        <v>324</v>
      </c>
      <c r="D3" s="187" t="s">
        <v>322</v>
      </c>
      <c r="E3" s="404" t="s">
        <v>325</v>
      </c>
      <c r="F3" s="210" t="s">
        <v>324</v>
      </c>
      <c r="G3" s="187" t="s">
        <v>322</v>
      </c>
      <c r="H3" s="210" t="s">
        <v>325</v>
      </c>
    </row>
    <row r="4" spans="1:8" ht="12.75">
      <c r="A4" s="186" t="s">
        <v>2</v>
      </c>
      <c r="B4" s="186" t="s">
        <v>1</v>
      </c>
      <c r="C4" s="186">
        <v>5</v>
      </c>
      <c r="D4" s="226">
        <v>33000</v>
      </c>
      <c r="E4" s="405">
        <f aca="true" t="shared" si="0" ref="E4:E16">C4*D4</f>
        <v>165000</v>
      </c>
      <c r="F4" s="186">
        <v>5</v>
      </c>
      <c r="G4" s="226">
        <v>33000</v>
      </c>
      <c r="H4" s="130">
        <f aca="true" t="shared" si="1" ref="H4:H16">F4*G4</f>
        <v>165000</v>
      </c>
    </row>
    <row r="5" spans="1:8" ht="12.75">
      <c r="A5" s="186" t="s">
        <v>3</v>
      </c>
      <c r="B5" s="186" t="s">
        <v>1</v>
      </c>
      <c r="C5" s="186">
        <v>6</v>
      </c>
      <c r="D5" s="226">
        <v>26000</v>
      </c>
      <c r="E5" s="405">
        <f t="shared" si="0"/>
        <v>156000</v>
      </c>
      <c r="F5" s="186">
        <v>6</v>
      </c>
      <c r="G5" s="226">
        <v>26000</v>
      </c>
      <c r="H5" s="130">
        <f t="shared" si="1"/>
        <v>156000</v>
      </c>
    </row>
    <row r="6" spans="1:8" ht="12.75">
      <c r="A6" s="186" t="s">
        <v>4</v>
      </c>
      <c r="B6" s="186" t="s">
        <v>1</v>
      </c>
      <c r="C6" s="186">
        <v>4</v>
      </c>
      <c r="D6" s="226">
        <v>120000</v>
      </c>
      <c r="E6" s="405">
        <f t="shared" si="0"/>
        <v>480000</v>
      </c>
      <c r="F6" s="186">
        <v>4</v>
      </c>
      <c r="G6" s="226">
        <v>120000</v>
      </c>
      <c r="H6" s="130">
        <f t="shared" si="1"/>
        <v>480000</v>
      </c>
    </row>
    <row r="7" spans="1:8" ht="12.75">
      <c r="A7" s="186" t="s">
        <v>551</v>
      </c>
      <c r="B7" s="186" t="s">
        <v>1</v>
      </c>
      <c r="C7" s="186">
        <v>2</v>
      </c>
      <c r="D7" s="226">
        <v>15000</v>
      </c>
      <c r="E7" s="405">
        <f t="shared" si="0"/>
        <v>30000</v>
      </c>
      <c r="F7" s="186">
        <v>2</v>
      </c>
      <c r="G7" s="226">
        <v>15000</v>
      </c>
      <c r="H7" s="130">
        <f t="shared" si="1"/>
        <v>30000</v>
      </c>
    </row>
    <row r="8" spans="1:8" ht="12.75">
      <c r="A8" s="186" t="s">
        <v>7</v>
      </c>
      <c r="B8" s="186" t="s">
        <v>1</v>
      </c>
      <c r="C8" s="186">
        <v>1</v>
      </c>
      <c r="D8" s="226">
        <v>17000</v>
      </c>
      <c r="E8" s="405">
        <f t="shared" si="0"/>
        <v>17000</v>
      </c>
      <c r="F8" s="186">
        <v>1</v>
      </c>
      <c r="G8" s="226">
        <v>17000</v>
      </c>
      <c r="H8" s="130">
        <f t="shared" si="1"/>
        <v>17000</v>
      </c>
    </row>
    <row r="9" spans="1:8" ht="12.75">
      <c r="A9" s="186" t="s">
        <v>10</v>
      </c>
      <c r="B9" s="186" t="s">
        <v>1</v>
      </c>
      <c r="C9" s="186">
        <v>7</v>
      </c>
      <c r="D9" s="226">
        <v>60000</v>
      </c>
      <c r="E9" s="405">
        <f t="shared" si="0"/>
        <v>420000</v>
      </c>
      <c r="F9" s="186">
        <v>7</v>
      </c>
      <c r="G9" s="226">
        <v>60000</v>
      </c>
      <c r="H9" s="130">
        <f t="shared" si="1"/>
        <v>420000</v>
      </c>
    </row>
    <row r="10" spans="1:8" ht="12.75">
      <c r="A10" s="186" t="s">
        <v>13</v>
      </c>
      <c r="B10" s="186" t="s">
        <v>1</v>
      </c>
      <c r="C10" s="186">
        <v>3</v>
      </c>
      <c r="D10" s="226">
        <v>25000</v>
      </c>
      <c r="E10" s="405">
        <f t="shared" si="0"/>
        <v>75000</v>
      </c>
      <c r="F10" s="186">
        <v>3</v>
      </c>
      <c r="G10" s="226">
        <v>25000</v>
      </c>
      <c r="H10" s="130">
        <f t="shared" si="1"/>
        <v>75000</v>
      </c>
    </row>
    <row r="11" spans="1:8" ht="12.75">
      <c r="A11" s="186" t="s">
        <v>15</v>
      </c>
      <c r="B11" s="186" t="s">
        <v>1</v>
      </c>
      <c r="C11" s="186">
        <v>4</v>
      </c>
      <c r="D11" s="226">
        <v>40000</v>
      </c>
      <c r="E11" s="405">
        <f t="shared" si="0"/>
        <v>160000</v>
      </c>
      <c r="F11" s="186">
        <v>4</v>
      </c>
      <c r="G11" s="226">
        <v>40000</v>
      </c>
      <c r="H11" s="130">
        <f t="shared" si="1"/>
        <v>160000</v>
      </c>
    </row>
    <row r="12" spans="1:8" ht="12.75">
      <c r="A12" s="186" t="s">
        <v>16</v>
      </c>
      <c r="B12" s="186" t="s">
        <v>1</v>
      </c>
      <c r="C12" s="186">
        <v>18</v>
      </c>
      <c r="D12" s="226">
        <v>12000</v>
      </c>
      <c r="E12" s="405">
        <f t="shared" si="0"/>
        <v>216000</v>
      </c>
      <c r="F12" s="186">
        <v>18</v>
      </c>
      <c r="G12" s="226">
        <v>12000</v>
      </c>
      <c r="H12" s="130">
        <f t="shared" si="1"/>
        <v>216000</v>
      </c>
    </row>
    <row r="13" spans="1:8" ht="12.75">
      <c r="A13" s="186" t="s">
        <v>20</v>
      </c>
      <c r="B13" s="186" t="s">
        <v>1</v>
      </c>
      <c r="C13" s="186">
        <v>9</v>
      </c>
      <c r="D13" s="226">
        <v>15000</v>
      </c>
      <c r="E13" s="405">
        <f t="shared" si="0"/>
        <v>135000</v>
      </c>
      <c r="F13" s="186">
        <v>9</v>
      </c>
      <c r="G13" s="226">
        <v>15000</v>
      </c>
      <c r="H13" s="130">
        <f t="shared" si="1"/>
        <v>135000</v>
      </c>
    </row>
    <row r="14" spans="1:8" ht="12.75">
      <c r="A14" s="186" t="s">
        <v>21</v>
      </c>
      <c r="B14" s="186" t="s">
        <v>1</v>
      </c>
      <c r="C14" s="186">
        <v>4</v>
      </c>
      <c r="D14" s="226">
        <v>15000</v>
      </c>
      <c r="E14" s="405">
        <f t="shared" si="0"/>
        <v>60000</v>
      </c>
      <c r="F14" s="186">
        <v>4</v>
      </c>
      <c r="G14" s="226">
        <v>15000</v>
      </c>
      <c r="H14" s="130">
        <f t="shared" si="1"/>
        <v>60000</v>
      </c>
    </row>
    <row r="15" spans="1:8" ht="12.75">
      <c r="A15" s="186" t="s">
        <v>22</v>
      </c>
      <c r="B15" s="186" t="s">
        <v>1</v>
      </c>
      <c r="C15" s="186">
        <v>6</v>
      </c>
      <c r="D15" s="226">
        <v>15000</v>
      </c>
      <c r="E15" s="405">
        <f t="shared" si="0"/>
        <v>90000</v>
      </c>
      <c r="F15" s="186">
        <v>6</v>
      </c>
      <c r="G15" s="226">
        <v>15000</v>
      </c>
      <c r="H15" s="130">
        <f t="shared" si="1"/>
        <v>90000</v>
      </c>
    </row>
    <row r="16" spans="1:8" ht="12.75">
      <c r="A16" s="186" t="s">
        <v>23</v>
      </c>
      <c r="B16" s="186" t="s">
        <v>1</v>
      </c>
      <c r="C16" s="186">
        <v>2</v>
      </c>
      <c r="D16" s="226">
        <v>17000</v>
      </c>
      <c r="E16" s="405">
        <f t="shared" si="0"/>
        <v>34000</v>
      </c>
      <c r="F16" s="186">
        <v>2</v>
      </c>
      <c r="G16" s="226">
        <v>17000</v>
      </c>
      <c r="H16" s="130">
        <f t="shared" si="1"/>
        <v>34000</v>
      </c>
    </row>
    <row r="17" spans="1:8" ht="12.75">
      <c r="A17" s="5" t="s">
        <v>838</v>
      </c>
      <c r="B17" s="186"/>
      <c r="C17" s="186"/>
      <c r="D17" s="226"/>
      <c r="E17" s="405"/>
      <c r="F17" s="186"/>
      <c r="G17" s="226">
        <v>100000</v>
      </c>
      <c r="H17" s="327">
        <v>100000</v>
      </c>
    </row>
    <row r="18" spans="1:8" ht="12.75">
      <c r="A18" s="186" t="s">
        <v>574</v>
      </c>
      <c r="B18" s="186" t="s">
        <v>1</v>
      </c>
      <c r="C18" s="186">
        <v>1</v>
      </c>
      <c r="D18" s="226">
        <v>50000</v>
      </c>
      <c r="E18" s="405">
        <f>C18*D18</f>
        <v>50000</v>
      </c>
      <c r="F18" s="186">
        <v>1</v>
      </c>
      <c r="G18" s="226">
        <v>50000</v>
      </c>
      <c r="H18" s="130">
        <f>F18*G18</f>
        <v>50000</v>
      </c>
    </row>
    <row r="19" spans="1:8" ht="12.75">
      <c r="A19" s="186" t="s">
        <v>607</v>
      </c>
      <c r="B19" s="186" t="s">
        <v>1</v>
      </c>
      <c r="C19" s="186">
        <v>20</v>
      </c>
      <c r="D19" s="226">
        <v>30000</v>
      </c>
      <c r="E19" s="405">
        <f>C19*D19</f>
        <v>600000</v>
      </c>
      <c r="F19" s="186">
        <v>20</v>
      </c>
      <c r="G19" s="226">
        <v>30000</v>
      </c>
      <c r="H19" s="130">
        <f>F19*G19</f>
        <v>600000</v>
      </c>
    </row>
    <row r="20" spans="1:8" ht="22.5">
      <c r="A20" s="6" t="s">
        <v>842</v>
      </c>
      <c r="B20" s="186" t="s">
        <v>1</v>
      </c>
      <c r="C20" s="186">
        <v>5</v>
      </c>
      <c r="D20" s="226">
        <v>140000</v>
      </c>
      <c r="E20" s="405">
        <f>C20*D20</f>
        <v>700000</v>
      </c>
      <c r="F20" s="186">
        <v>5</v>
      </c>
      <c r="G20" s="226">
        <v>142000</v>
      </c>
      <c r="H20" s="130">
        <f>F20*G20</f>
        <v>710000</v>
      </c>
    </row>
    <row r="21" spans="1:8" ht="12.75">
      <c r="A21" s="186" t="s">
        <v>450</v>
      </c>
      <c r="B21" s="186" t="s">
        <v>1</v>
      </c>
      <c r="C21" s="186">
        <v>1</v>
      </c>
      <c r="D21" s="226">
        <v>250000</v>
      </c>
      <c r="E21" s="405">
        <f>C21*D21</f>
        <v>250000</v>
      </c>
      <c r="F21" s="186">
        <v>1</v>
      </c>
      <c r="G21" s="226">
        <v>250000</v>
      </c>
      <c r="H21" s="130">
        <f>F21*G21</f>
        <v>250000</v>
      </c>
    </row>
    <row r="22" spans="1:8" ht="12.75">
      <c r="A22" s="186" t="s">
        <v>449</v>
      </c>
      <c r="B22" s="186" t="s">
        <v>1</v>
      </c>
      <c r="C22" s="186">
        <v>1</v>
      </c>
      <c r="D22" s="226">
        <v>350000</v>
      </c>
      <c r="E22" s="405">
        <f>C22*D22</f>
        <v>350000</v>
      </c>
      <c r="F22" s="186">
        <v>1</v>
      </c>
      <c r="G22" s="226">
        <v>350000</v>
      </c>
      <c r="H22" s="130">
        <f>F22*G22</f>
        <v>350000</v>
      </c>
    </row>
    <row r="23" spans="1:8" ht="33.75">
      <c r="A23" s="205" t="s">
        <v>826</v>
      </c>
      <c r="B23" s="186" t="s">
        <v>1</v>
      </c>
      <c r="C23" s="186">
        <v>2</v>
      </c>
      <c r="D23" s="226"/>
      <c r="E23" s="405">
        <v>3030000</v>
      </c>
      <c r="F23" s="186">
        <v>2</v>
      </c>
      <c r="G23" s="226"/>
      <c r="H23" s="130">
        <v>2900000</v>
      </c>
    </row>
    <row r="24" spans="1:8" ht="12.75">
      <c r="A24" s="186" t="s">
        <v>599</v>
      </c>
      <c r="B24" s="186" t="s">
        <v>1</v>
      </c>
      <c r="C24" s="186">
        <v>2</v>
      </c>
      <c r="D24" s="226">
        <v>15000</v>
      </c>
      <c r="E24" s="405">
        <f aca="true" t="shared" si="2" ref="E24:E36">C24*D24</f>
        <v>30000</v>
      </c>
      <c r="F24" s="186">
        <v>2</v>
      </c>
      <c r="G24" s="226">
        <v>15000</v>
      </c>
      <c r="H24" s="130">
        <f>F24*G24</f>
        <v>30000</v>
      </c>
    </row>
    <row r="25" spans="1:8" ht="12.75">
      <c r="A25" s="186" t="s">
        <v>618</v>
      </c>
      <c r="B25" s="186" t="s">
        <v>1</v>
      </c>
      <c r="C25" s="186">
        <v>1</v>
      </c>
      <c r="D25" s="226">
        <v>300000</v>
      </c>
      <c r="E25" s="405">
        <f t="shared" si="2"/>
        <v>300000</v>
      </c>
      <c r="F25" s="186">
        <v>1</v>
      </c>
      <c r="G25" s="226">
        <v>300000</v>
      </c>
      <c r="H25" s="130">
        <f>F25*G25</f>
        <v>300000</v>
      </c>
    </row>
    <row r="26" spans="1:8" ht="12.75">
      <c r="A26" s="186" t="s">
        <v>827</v>
      </c>
      <c r="B26" s="186" t="s">
        <v>1</v>
      </c>
      <c r="C26" s="186">
        <v>1</v>
      </c>
      <c r="D26" s="226">
        <v>40000</v>
      </c>
      <c r="E26" s="405">
        <f t="shared" si="2"/>
        <v>40000</v>
      </c>
      <c r="F26" s="186">
        <v>1</v>
      </c>
      <c r="G26" s="226">
        <v>40000</v>
      </c>
      <c r="H26" s="130">
        <f>F26*G26</f>
        <v>40000</v>
      </c>
    </row>
    <row r="27" spans="1:8" ht="12.75">
      <c r="A27" s="186" t="s">
        <v>820</v>
      </c>
      <c r="B27" s="186" t="s">
        <v>1</v>
      </c>
      <c r="C27" s="186">
        <v>1</v>
      </c>
      <c r="D27" s="226">
        <v>4400000</v>
      </c>
      <c r="E27" s="405">
        <f t="shared" si="2"/>
        <v>4400000</v>
      </c>
      <c r="F27" s="186">
        <v>1</v>
      </c>
      <c r="G27" s="226"/>
      <c r="H27" s="130"/>
    </row>
    <row r="28" spans="1:8" ht="12.75">
      <c r="A28" s="186" t="s">
        <v>821</v>
      </c>
      <c r="B28" s="186" t="s">
        <v>1</v>
      </c>
      <c r="C28" s="186">
        <v>1</v>
      </c>
      <c r="D28" s="226">
        <v>3100000</v>
      </c>
      <c r="E28" s="405">
        <f t="shared" si="2"/>
        <v>3100000</v>
      </c>
      <c r="F28" s="186"/>
      <c r="G28" s="226"/>
      <c r="H28" s="130"/>
    </row>
    <row r="29" spans="1:8" ht="12.75">
      <c r="A29" s="186" t="s">
        <v>660</v>
      </c>
      <c r="B29" s="186" t="s">
        <v>1</v>
      </c>
      <c r="C29" s="186">
        <v>1</v>
      </c>
      <c r="D29" s="226">
        <v>2000000</v>
      </c>
      <c r="E29" s="405">
        <f t="shared" si="2"/>
        <v>2000000</v>
      </c>
      <c r="F29" s="186">
        <v>1</v>
      </c>
      <c r="G29" s="226"/>
      <c r="H29" s="130"/>
    </row>
    <row r="30" spans="1:8" ht="12.75">
      <c r="A30" s="5" t="s">
        <v>851</v>
      </c>
      <c r="B30" s="186"/>
      <c r="C30" s="186"/>
      <c r="D30" s="226"/>
      <c r="E30" s="405"/>
      <c r="F30" s="186">
        <v>1</v>
      </c>
      <c r="G30" s="226">
        <v>5000000</v>
      </c>
      <c r="H30" s="130">
        <v>5000000</v>
      </c>
    </row>
    <row r="31" spans="1:8" ht="12.75">
      <c r="A31" s="186" t="s">
        <v>662</v>
      </c>
      <c r="B31" s="186" t="s">
        <v>1</v>
      </c>
      <c r="C31" s="186">
        <v>2</v>
      </c>
      <c r="D31" s="226">
        <v>80000</v>
      </c>
      <c r="E31" s="405">
        <f t="shared" si="2"/>
        <v>160000</v>
      </c>
      <c r="F31" s="186">
        <v>2</v>
      </c>
      <c r="G31" s="226">
        <v>80000</v>
      </c>
      <c r="H31" s="130">
        <f aca="true" t="shared" si="3" ref="H31:H47">F31*G31</f>
        <v>160000</v>
      </c>
    </row>
    <row r="32" spans="1:8" ht="12.75">
      <c r="A32" s="186" t="s">
        <v>663</v>
      </c>
      <c r="B32" s="186" t="s">
        <v>1</v>
      </c>
      <c r="C32" s="186">
        <v>1</v>
      </c>
      <c r="D32" s="226">
        <v>25000</v>
      </c>
      <c r="E32" s="405">
        <f t="shared" si="2"/>
        <v>25000</v>
      </c>
      <c r="F32" s="186">
        <v>1</v>
      </c>
      <c r="G32" s="226">
        <v>25000</v>
      </c>
      <c r="H32" s="130">
        <f t="shared" si="3"/>
        <v>25000</v>
      </c>
    </row>
    <row r="33" spans="1:8" ht="12.75">
      <c r="A33" s="186" t="s">
        <v>666</v>
      </c>
      <c r="B33" s="186" t="s">
        <v>1</v>
      </c>
      <c r="C33" s="186">
        <v>1</v>
      </c>
      <c r="D33" s="226">
        <v>12000</v>
      </c>
      <c r="E33" s="405">
        <f t="shared" si="2"/>
        <v>12000</v>
      </c>
      <c r="F33" s="186">
        <v>1</v>
      </c>
      <c r="G33" s="226">
        <v>12000</v>
      </c>
      <c r="H33" s="130">
        <f t="shared" si="3"/>
        <v>12000</v>
      </c>
    </row>
    <row r="34" spans="1:8" ht="12.75">
      <c r="A34" s="186" t="s">
        <v>670</v>
      </c>
      <c r="B34" s="186" t="s">
        <v>1</v>
      </c>
      <c r="C34" s="186">
        <v>1</v>
      </c>
      <c r="D34" s="226">
        <v>30000</v>
      </c>
      <c r="E34" s="405">
        <f t="shared" si="2"/>
        <v>30000</v>
      </c>
      <c r="F34" s="186">
        <v>1</v>
      </c>
      <c r="G34" s="226">
        <v>30000</v>
      </c>
      <c r="H34" s="130">
        <f t="shared" si="3"/>
        <v>30000</v>
      </c>
    </row>
    <row r="35" spans="1:8" ht="12.75">
      <c r="A35" s="186" t="s">
        <v>471</v>
      </c>
      <c r="B35" s="186" t="s">
        <v>1</v>
      </c>
      <c r="C35" s="186">
        <v>1</v>
      </c>
      <c r="D35" s="226">
        <v>70000</v>
      </c>
      <c r="E35" s="405">
        <f t="shared" si="2"/>
        <v>70000</v>
      </c>
      <c r="F35" s="186">
        <v>1</v>
      </c>
      <c r="G35" s="226">
        <v>70000</v>
      </c>
      <c r="H35" s="130">
        <f t="shared" si="3"/>
        <v>70000</v>
      </c>
    </row>
    <row r="36" spans="1:8" ht="12.75">
      <c r="A36" s="186" t="s">
        <v>681</v>
      </c>
      <c r="B36" s="186" t="s">
        <v>1</v>
      </c>
      <c r="C36" s="186">
        <v>1</v>
      </c>
      <c r="D36" s="226">
        <v>32000</v>
      </c>
      <c r="E36" s="405">
        <f t="shared" si="2"/>
        <v>32000</v>
      </c>
      <c r="F36" s="186">
        <v>1</v>
      </c>
      <c r="G36" s="226">
        <v>32000</v>
      </c>
      <c r="H36" s="130">
        <f t="shared" si="3"/>
        <v>32000</v>
      </c>
    </row>
    <row r="37" spans="1:8" ht="12.75">
      <c r="A37" s="5" t="s">
        <v>839</v>
      </c>
      <c r="B37" s="186" t="s">
        <v>1</v>
      </c>
      <c r="C37" s="186"/>
      <c r="D37" s="226"/>
      <c r="E37" s="405"/>
      <c r="F37" s="186">
        <v>1</v>
      </c>
      <c r="G37" s="226">
        <v>32000</v>
      </c>
      <c r="H37" s="327">
        <f t="shared" si="3"/>
        <v>32000</v>
      </c>
    </row>
    <row r="38" spans="1:8" ht="12.75">
      <c r="A38" s="186" t="s">
        <v>682</v>
      </c>
      <c r="B38" s="186" t="s">
        <v>1</v>
      </c>
      <c r="C38" s="186">
        <v>1</v>
      </c>
      <c r="D38" s="226">
        <v>44000</v>
      </c>
      <c r="E38" s="405">
        <f aca="true" t="shared" si="4" ref="E38:E46">C38*D38</f>
        <v>44000</v>
      </c>
      <c r="F38" s="186">
        <v>1</v>
      </c>
      <c r="G38" s="226">
        <v>44000</v>
      </c>
      <c r="H38" s="130">
        <f t="shared" si="3"/>
        <v>44000</v>
      </c>
    </row>
    <row r="39" spans="1:8" ht="12.75">
      <c r="A39" s="186" t="s">
        <v>686</v>
      </c>
      <c r="B39" s="186" t="s">
        <v>1</v>
      </c>
      <c r="C39" s="186">
        <v>1</v>
      </c>
      <c r="D39" s="226">
        <v>9000</v>
      </c>
      <c r="E39" s="405">
        <f t="shared" si="4"/>
        <v>9000</v>
      </c>
      <c r="F39" s="186">
        <v>1</v>
      </c>
      <c r="G39" s="226">
        <v>9000</v>
      </c>
      <c r="H39" s="130">
        <f t="shared" si="3"/>
        <v>9000</v>
      </c>
    </row>
    <row r="40" spans="1:8" ht="12.75">
      <c r="A40" s="186" t="s">
        <v>718</v>
      </c>
      <c r="B40" s="186" t="s">
        <v>1</v>
      </c>
      <c r="C40" s="186">
        <v>6</v>
      </c>
      <c r="D40" s="226">
        <v>3000</v>
      </c>
      <c r="E40" s="405">
        <f t="shared" si="4"/>
        <v>18000</v>
      </c>
      <c r="F40" s="186">
        <v>6</v>
      </c>
      <c r="G40" s="226">
        <v>3000</v>
      </c>
      <c r="H40" s="130">
        <f t="shared" si="3"/>
        <v>18000</v>
      </c>
    </row>
    <row r="41" spans="1:8" ht="12.75">
      <c r="A41" s="186" t="s">
        <v>732</v>
      </c>
      <c r="B41" s="186" t="s">
        <v>26</v>
      </c>
      <c r="C41" s="186">
        <v>3</v>
      </c>
      <c r="D41" s="226">
        <v>50000</v>
      </c>
      <c r="E41" s="405">
        <f t="shared" si="4"/>
        <v>150000</v>
      </c>
      <c r="F41" s="186">
        <v>3</v>
      </c>
      <c r="G41" s="226">
        <v>50000</v>
      </c>
      <c r="H41" s="130">
        <f t="shared" si="3"/>
        <v>150000</v>
      </c>
    </row>
    <row r="42" spans="1:8" ht="12.75">
      <c r="A42" s="186" t="s">
        <v>733</v>
      </c>
      <c r="B42" s="186" t="s">
        <v>26</v>
      </c>
      <c r="C42" s="186">
        <v>1</v>
      </c>
      <c r="D42" s="226">
        <v>50000</v>
      </c>
      <c r="E42" s="405">
        <f t="shared" si="4"/>
        <v>50000</v>
      </c>
      <c r="F42" s="186">
        <v>1</v>
      </c>
      <c r="G42" s="226">
        <v>50000</v>
      </c>
      <c r="H42" s="130">
        <f t="shared" si="3"/>
        <v>50000</v>
      </c>
    </row>
    <row r="43" spans="1:8" ht="12.75">
      <c r="A43" s="186" t="s">
        <v>734</v>
      </c>
      <c r="B43" s="186" t="s">
        <v>26</v>
      </c>
      <c r="C43" s="186">
        <v>1</v>
      </c>
      <c r="D43" s="226">
        <v>50000</v>
      </c>
      <c r="E43" s="405">
        <f t="shared" si="4"/>
        <v>50000</v>
      </c>
      <c r="F43" s="186">
        <v>1</v>
      </c>
      <c r="G43" s="226">
        <v>50000</v>
      </c>
      <c r="H43" s="130">
        <f t="shared" si="3"/>
        <v>50000</v>
      </c>
    </row>
    <row r="44" spans="1:8" ht="12.75">
      <c r="A44" s="186" t="s">
        <v>735</v>
      </c>
      <c r="B44" s="186" t="s">
        <v>26</v>
      </c>
      <c r="C44" s="186">
        <v>1</v>
      </c>
      <c r="D44" s="226">
        <v>100000</v>
      </c>
      <c r="E44" s="405">
        <f t="shared" si="4"/>
        <v>100000</v>
      </c>
      <c r="F44" s="186">
        <v>1</v>
      </c>
      <c r="G44" s="226">
        <v>100000</v>
      </c>
      <c r="H44" s="130">
        <f t="shared" si="3"/>
        <v>100000</v>
      </c>
    </row>
    <row r="45" spans="1:8" ht="12.75">
      <c r="A45" s="186" t="s">
        <v>736</v>
      </c>
      <c r="B45" s="186" t="s">
        <v>26</v>
      </c>
      <c r="C45" s="186">
        <v>3</v>
      </c>
      <c r="D45" s="226">
        <v>5000</v>
      </c>
      <c r="E45" s="405">
        <f t="shared" si="4"/>
        <v>15000</v>
      </c>
      <c r="F45" s="186">
        <v>3</v>
      </c>
      <c r="G45" s="226">
        <v>5000</v>
      </c>
      <c r="H45" s="130">
        <f t="shared" si="3"/>
        <v>15000</v>
      </c>
    </row>
    <row r="46" spans="1:8" ht="12.75">
      <c r="A46" s="186" t="s">
        <v>737</v>
      </c>
      <c r="B46" s="186" t="s">
        <v>26</v>
      </c>
      <c r="C46" s="186">
        <v>7</v>
      </c>
      <c r="D46" s="226">
        <v>35000</v>
      </c>
      <c r="E46" s="405">
        <f t="shared" si="4"/>
        <v>245000</v>
      </c>
      <c r="F46" s="186">
        <v>7</v>
      </c>
      <c r="G46" s="226">
        <v>35000</v>
      </c>
      <c r="H46" s="130">
        <f t="shared" si="3"/>
        <v>245000</v>
      </c>
    </row>
    <row r="47" spans="1:8" ht="12.75">
      <c r="A47" s="186" t="s">
        <v>738</v>
      </c>
      <c r="B47" s="186" t="s">
        <v>26</v>
      </c>
      <c r="C47" s="186">
        <v>1</v>
      </c>
      <c r="D47" s="226">
        <v>80000</v>
      </c>
      <c r="E47" s="405">
        <v>80000</v>
      </c>
      <c r="F47" s="186">
        <v>1</v>
      </c>
      <c r="G47" s="226">
        <v>80000</v>
      </c>
      <c r="H47" s="130">
        <f t="shared" si="3"/>
        <v>80000</v>
      </c>
    </row>
    <row r="48" spans="1:8" ht="22.5">
      <c r="A48" s="408" t="s">
        <v>840</v>
      </c>
      <c r="B48" s="186"/>
      <c r="C48" s="186"/>
      <c r="D48" s="226"/>
      <c r="E48" s="405"/>
      <c r="F48" s="186">
        <v>4</v>
      </c>
      <c r="G48" s="226"/>
      <c r="H48" s="327">
        <v>54000</v>
      </c>
    </row>
    <row r="49" spans="1:8" ht="12.75">
      <c r="A49" s="186" t="s">
        <v>739</v>
      </c>
      <c r="B49" s="186" t="s">
        <v>26</v>
      </c>
      <c r="C49" s="186">
        <v>2</v>
      </c>
      <c r="D49" s="226">
        <v>100000</v>
      </c>
      <c r="E49" s="405">
        <f aca="true" t="shared" si="5" ref="E49:E58">C49*D49</f>
        <v>200000</v>
      </c>
      <c r="F49" s="186">
        <v>2</v>
      </c>
      <c r="G49" s="226">
        <v>100000</v>
      </c>
      <c r="H49" s="130">
        <f aca="true" t="shared" si="6" ref="H49:H62">F49*G49</f>
        <v>200000</v>
      </c>
    </row>
    <row r="50" spans="1:8" ht="12.75">
      <c r="A50" s="186" t="s">
        <v>740</v>
      </c>
      <c r="B50" s="186" t="s">
        <v>26</v>
      </c>
      <c r="C50" s="186">
        <v>13</v>
      </c>
      <c r="D50" s="226">
        <v>35000</v>
      </c>
      <c r="E50" s="405">
        <f t="shared" si="5"/>
        <v>455000</v>
      </c>
      <c r="F50" s="186">
        <v>13</v>
      </c>
      <c r="G50" s="226">
        <v>35000</v>
      </c>
      <c r="H50" s="130">
        <f t="shared" si="6"/>
        <v>455000</v>
      </c>
    </row>
    <row r="51" spans="1:8" ht="12.75">
      <c r="A51" s="186" t="s">
        <v>741</v>
      </c>
      <c r="B51" s="186" t="s">
        <v>26</v>
      </c>
      <c r="C51" s="186">
        <v>9</v>
      </c>
      <c r="D51" s="226">
        <v>35000</v>
      </c>
      <c r="E51" s="405">
        <f t="shared" si="5"/>
        <v>315000</v>
      </c>
      <c r="F51" s="186">
        <v>9</v>
      </c>
      <c r="G51" s="226">
        <v>35000</v>
      </c>
      <c r="H51" s="130">
        <f t="shared" si="6"/>
        <v>315000</v>
      </c>
    </row>
    <row r="52" spans="1:8" ht="12.75">
      <c r="A52" s="5" t="s">
        <v>849</v>
      </c>
      <c r="B52" s="186" t="s">
        <v>26</v>
      </c>
      <c r="C52" s="186">
        <v>7</v>
      </c>
      <c r="D52" s="226">
        <v>26000</v>
      </c>
      <c r="E52" s="405">
        <f t="shared" si="5"/>
        <v>182000</v>
      </c>
      <c r="F52" s="186">
        <v>7</v>
      </c>
      <c r="G52" s="226">
        <v>26000</v>
      </c>
      <c r="H52" s="327">
        <f t="shared" si="6"/>
        <v>182000</v>
      </c>
    </row>
    <row r="53" spans="1:8" ht="12.75">
      <c r="A53" s="186" t="s">
        <v>749</v>
      </c>
      <c r="B53" s="186" t="s">
        <v>26</v>
      </c>
      <c r="C53" s="186">
        <v>5</v>
      </c>
      <c r="D53" s="226">
        <v>36000</v>
      </c>
      <c r="E53" s="405">
        <f t="shared" si="5"/>
        <v>180000</v>
      </c>
      <c r="F53" s="186">
        <v>5</v>
      </c>
      <c r="G53" s="226">
        <v>36000</v>
      </c>
      <c r="H53" s="327">
        <f t="shared" si="6"/>
        <v>180000</v>
      </c>
    </row>
    <row r="54" spans="1:8" ht="12.75">
      <c r="A54" s="186" t="s">
        <v>729</v>
      </c>
      <c r="B54" s="186" t="s">
        <v>26</v>
      </c>
      <c r="C54" s="186">
        <v>6</v>
      </c>
      <c r="D54" s="226">
        <v>22000</v>
      </c>
      <c r="E54" s="405">
        <f t="shared" si="5"/>
        <v>132000</v>
      </c>
      <c r="F54" s="186">
        <v>6</v>
      </c>
      <c r="G54" s="226">
        <v>22000</v>
      </c>
      <c r="H54" s="327">
        <f t="shared" si="6"/>
        <v>132000</v>
      </c>
    </row>
    <row r="55" spans="1:8" ht="12.75">
      <c r="A55" s="186" t="s">
        <v>730</v>
      </c>
      <c r="B55" s="186" t="s">
        <v>26</v>
      </c>
      <c r="C55" s="186">
        <v>3</v>
      </c>
      <c r="D55" s="226">
        <v>40000</v>
      </c>
      <c r="E55" s="405">
        <f t="shared" si="5"/>
        <v>120000</v>
      </c>
      <c r="F55" s="186">
        <v>3</v>
      </c>
      <c r="G55" s="226">
        <v>40000</v>
      </c>
      <c r="H55" s="327">
        <f t="shared" si="6"/>
        <v>120000</v>
      </c>
    </row>
    <row r="56" spans="1:8" ht="12.75">
      <c r="A56" s="186" t="s">
        <v>750</v>
      </c>
      <c r="B56" s="186" t="s">
        <v>26</v>
      </c>
      <c r="C56" s="186">
        <v>7</v>
      </c>
      <c r="D56" s="226">
        <v>32000</v>
      </c>
      <c r="E56" s="405">
        <f t="shared" si="5"/>
        <v>224000</v>
      </c>
      <c r="F56" s="186">
        <v>7</v>
      </c>
      <c r="G56" s="226">
        <v>32000</v>
      </c>
      <c r="H56" s="327">
        <f t="shared" si="6"/>
        <v>224000</v>
      </c>
    </row>
    <row r="57" spans="1:8" ht="12.75">
      <c r="A57" s="186" t="s">
        <v>823</v>
      </c>
      <c r="B57" s="186" t="s">
        <v>26</v>
      </c>
      <c r="C57" s="186">
        <v>1</v>
      </c>
      <c r="D57" s="226">
        <v>450000</v>
      </c>
      <c r="E57" s="405">
        <f t="shared" si="5"/>
        <v>450000</v>
      </c>
      <c r="F57" s="186">
        <v>1</v>
      </c>
      <c r="G57" s="226">
        <v>450000</v>
      </c>
      <c r="H57" s="327">
        <f t="shared" si="6"/>
        <v>450000</v>
      </c>
    </row>
    <row r="58" spans="1:8" ht="12.75">
      <c r="A58" s="186" t="s">
        <v>757</v>
      </c>
      <c r="B58" s="186" t="s">
        <v>26</v>
      </c>
      <c r="C58" s="186">
        <v>3</v>
      </c>
      <c r="D58" s="226">
        <v>32000</v>
      </c>
      <c r="E58" s="405">
        <f t="shared" si="5"/>
        <v>96000</v>
      </c>
      <c r="F58" s="186">
        <v>3</v>
      </c>
      <c r="G58" s="226">
        <v>32000</v>
      </c>
      <c r="H58" s="327">
        <f t="shared" si="6"/>
        <v>96000</v>
      </c>
    </row>
    <row r="59" spans="1:8" ht="12.75">
      <c r="A59" s="5" t="s">
        <v>844</v>
      </c>
      <c r="B59" s="186"/>
      <c r="C59" s="186"/>
      <c r="D59" s="226"/>
      <c r="E59" s="405"/>
      <c r="F59" s="186">
        <v>1</v>
      </c>
      <c r="G59" s="226">
        <v>30000</v>
      </c>
      <c r="H59" s="327">
        <f t="shared" si="6"/>
        <v>30000</v>
      </c>
    </row>
    <row r="60" spans="1:8" ht="12.75">
      <c r="A60" s="186" t="s">
        <v>749</v>
      </c>
      <c r="B60" s="186" t="s">
        <v>26</v>
      </c>
      <c r="C60" s="186">
        <v>3</v>
      </c>
      <c r="D60" s="226">
        <v>36000</v>
      </c>
      <c r="E60" s="405">
        <f aca="true" t="shared" si="7" ref="E60:E66">C60*D60</f>
        <v>108000</v>
      </c>
      <c r="F60" s="186">
        <v>3</v>
      </c>
      <c r="G60" s="226">
        <v>36000</v>
      </c>
      <c r="H60" s="327">
        <f t="shared" si="6"/>
        <v>108000</v>
      </c>
    </row>
    <row r="61" spans="1:8" ht="12.75">
      <c r="A61" s="186" t="s">
        <v>652</v>
      </c>
      <c r="B61" s="186" t="s">
        <v>1</v>
      </c>
      <c r="C61" s="186">
        <v>1</v>
      </c>
      <c r="D61" s="226">
        <v>3500000</v>
      </c>
      <c r="E61" s="405">
        <f t="shared" si="7"/>
        <v>3500000</v>
      </c>
      <c r="F61" s="186">
        <v>1</v>
      </c>
      <c r="G61" s="226">
        <v>3500000</v>
      </c>
      <c r="H61" s="130">
        <f t="shared" si="6"/>
        <v>3500000</v>
      </c>
    </row>
    <row r="62" spans="1:8" ht="12.75">
      <c r="A62" s="186" t="s">
        <v>766</v>
      </c>
      <c r="B62" s="186" t="s">
        <v>26</v>
      </c>
      <c r="C62" s="186">
        <v>1</v>
      </c>
      <c r="D62" s="226">
        <v>2500000</v>
      </c>
      <c r="E62" s="405">
        <f t="shared" si="7"/>
        <v>2500000</v>
      </c>
      <c r="F62" s="186">
        <v>1</v>
      </c>
      <c r="G62" s="226">
        <v>2550000</v>
      </c>
      <c r="H62" s="130">
        <f t="shared" si="6"/>
        <v>2550000</v>
      </c>
    </row>
    <row r="63" spans="1:8" ht="12.75">
      <c r="A63" s="186" t="s">
        <v>767</v>
      </c>
      <c r="B63" s="186" t="s">
        <v>26</v>
      </c>
      <c r="C63" s="186">
        <v>5</v>
      </c>
      <c r="D63" s="226">
        <v>500000</v>
      </c>
      <c r="E63" s="405">
        <f t="shared" si="7"/>
        <v>2500000</v>
      </c>
      <c r="F63" s="186">
        <v>3</v>
      </c>
      <c r="G63" s="226">
        <f>H63/3</f>
        <v>1133333.3333333333</v>
      </c>
      <c r="H63" s="130">
        <v>3400000</v>
      </c>
    </row>
    <row r="64" spans="1:8" ht="12.75">
      <c r="A64" s="186" t="s">
        <v>780</v>
      </c>
      <c r="B64" s="186" t="s">
        <v>26</v>
      </c>
      <c r="C64" s="186">
        <v>2</v>
      </c>
      <c r="D64" s="226">
        <v>15000</v>
      </c>
      <c r="E64" s="405">
        <f t="shared" si="7"/>
        <v>30000</v>
      </c>
      <c r="F64" s="186">
        <v>2</v>
      </c>
      <c r="G64" s="226">
        <v>15000</v>
      </c>
      <c r="H64" s="130">
        <f>F64*G64</f>
        <v>30000</v>
      </c>
    </row>
    <row r="65" spans="1:8" ht="12.75">
      <c r="A65" s="186" t="s">
        <v>782</v>
      </c>
      <c r="B65" s="186" t="s">
        <v>26</v>
      </c>
      <c r="C65" s="186">
        <v>1</v>
      </c>
      <c r="D65" s="226">
        <v>76000</v>
      </c>
      <c r="E65" s="405">
        <f t="shared" si="7"/>
        <v>76000</v>
      </c>
      <c r="F65" s="186">
        <v>1</v>
      </c>
      <c r="G65" s="226">
        <v>76000</v>
      </c>
      <c r="H65" s="130">
        <f>F65*G65</f>
        <v>76000</v>
      </c>
    </row>
    <row r="66" spans="1:8" ht="12.75">
      <c r="A66" s="186" t="s">
        <v>819</v>
      </c>
      <c r="B66" s="186" t="s">
        <v>26</v>
      </c>
      <c r="C66" s="186">
        <v>41</v>
      </c>
      <c r="D66" s="226">
        <v>10243.90243902439</v>
      </c>
      <c r="E66" s="405">
        <f t="shared" si="7"/>
        <v>420000</v>
      </c>
      <c r="F66" s="186">
        <v>41</v>
      </c>
      <c r="G66" s="226">
        <v>10243.90243902439</v>
      </c>
      <c r="H66" s="130">
        <f>F66*G66</f>
        <v>420000</v>
      </c>
    </row>
    <row r="67" spans="1:8" ht="12.75">
      <c r="A67" s="186" t="s">
        <v>825</v>
      </c>
      <c r="B67" s="186"/>
      <c r="C67" s="186"/>
      <c r="D67" s="226"/>
      <c r="E67" s="405">
        <v>1000000</v>
      </c>
      <c r="F67" s="5"/>
      <c r="G67" s="130"/>
      <c r="H67" s="130">
        <v>1000000</v>
      </c>
    </row>
    <row r="68" spans="1:8" ht="22.5">
      <c r="A68" s="6" t="s">
        <v>841</v>
      </c>
      <c r="B68" s="186"/>
      <c r="C68" s="186"/>
      <c r="D68" s="226"/>
      <c r="E68" s="405">
        <f>3795800+40000</f>
        <v>3835800</v>
      </c>
      <c r="F68" s="5"/>
      <c r="G68" s="130"/>
      <c r="H68" s="130">
        <f>21400000-17020000+8000-500000-1000000</f>
        <v>2888000</v>
      </c>
    </row>
    <row r="69" spans="1:8" ht="12.75">
      <c r="A69" s="401" t="s">
        <v>430</v>
      </c>
      <c r="B69" s="402"/>
      <c r="C69" s="402"/>
      <c r="D69" s="402"/>
      <c r="E69" s="406">
        <f>SUM(E4:E68)</f>
        <v>34301800</v>
      </c>
      <c r="F69" s="406"/>
      <c r="G69" s="406"/>
      <c r="H69" s="227">
        <f>SUM(H4:H68)</f>
        <v>29900000</v>
      </c>
    </row>
    <row r="70" spans="1:8" ht="22.5">
      <c r="A70" s="410" t="s">
        <v>848</v>
      </c>
      <c r="B70" s="2"/>
      <c r="C70" s="2"/>
      <c r="D70" s="2"/>
      <c r="E70" s="407">
        <v>6000000</v>
      </c>
      <c r="F70" s="5"/>
      <c r="G70" s="130"/>
      <c r="H70" s="130">
        <v>6000000</v>
      </c>
    </row>
    <row r="71" spans="1:8" ht="22.5">
      <c r="A71" s="410" t="s">
        <v>850</v>
      </c>
      <c r="B71" s="2"/>
      <c r="C71" s="2"/>
      <c r="D71" s="2"/>
      <c r="E71" s="407"/>
      <c r="F71" s="5"/>
      <c r="G71" s="130"/>
      <c r="H71" s="130">
        <v>2500000</v>
      </c>
    </row>
    <row r="72" spans="1:8" ht="12.75">
      <c r="A72" s="401" t="s">
        <v>824</v>
      </c>
      <c r="B72" s="187"/>
      <c r="C72" s="187"/>
      <c r="D72" s="187"/>
      <c r="E72" s="406">
        <f>34301800-6000000</f>
        <v>28301800</v>
      </c>
      <c r="F72" s="5"/>
      <c r="G72" s="130"/>
      <c r="H72" s="130">
        <v>21400000</v>
      </c>
    </row>
    <row r="73" spans="1:8" ht="12.75">
      <c r="A73" s="412"/>
      <c r="B73" s="333"/>
      <c r="C73" s="333"/>
      <c r="D73" s="333"/>
      <c r="E73" s="413"/>
      <c r="F73" s="100"/>
      <c r="G73" s="409"/>
      <c r="H73" s="409"/>
    </row>
    <row r="74" spans="1:8" ht="12.75">
      <c r="A74" s="412"/>
      <c r="B74" s="333"/>
      <c r="C74" s="333"/>
      <c r="D74" s="333"/>
      <c r="E74" s="413"/>
      <c r="F74" s="100"/>
      <c r="G74" s="409"/>
      <c r="H74" s="409"/>
    </row>
    <row r="75" spans="1:8" ht="12.75">
      <c r="A75" s="412"/>
      <c r="B75" s="333"/>
      <c r="C75" s="333"/>
      <c r="D75" s="333"/>
      <c r="E75" s="413"/>
      <c r="F75" s="100"/>
      <c r="G75" s="409"/>
      <c r="H75" s="409"/>
    </row>
    <row r="76" spans="1:8" ht="12.75">
      <c r="A76" s="412"/>
      <c r="B76" s="333"/>
      <c r="C76" s="333"/>
      <c r="D76" s="333"/>
      <c r="E76" s="413"/>
      <c r="F76" s="100"/>
      <c r="G76" s="409"/>
      <c r="H76" s="409"/>
    </row>
    <row r="77" spans="1:8" ht="12.75">
      <c r="A77" s="412"/>
      <c r="B77" s="333"/>
      <c r="C77" s="333"/>
      <c r="D77" s="333"/>
      <c r="E77" s="413"/>
      <c r="F77" s="100"/>
      <c r="G77" s="409"/>
      <c r="H77" s="409"/>
    </row>
    <row r="78" spans="1:8" ht="12.75">
      <c r="A78" s="412"/>
      <c r="B78" s="333"/>
      <c r="C78" s="333"/>
      <c r="D78" s="333"/>
      <c r="E78" s="413"/>
      <c r="F78" s="100"/>
      <c r="G78" s="409"/>
      <c r="H78" s="409"/>
    </row>
    <row r="79" spans="1:8" ht="12.75">
      <c r="A79" s="412"/>
      <c r="B79" s="333"/>
      <c r="C79" s="333"/>
      <c r="D79" s="333"/>
      <c r="E79" s="413"/>
      <c r="F79" s="100"/>
      <c r="G79" s="409"/>
      <c r="H79" s="409"/>
    </row>
    <row r="80" spans="1:8" ht="12.75">
      <c r="A80" s="412"/>
      <c r="B80" s="333"/>
      <c r="C80" s="333"/>
      <c r="D80" s="333"/>
      <c r="E80" s="413"/>
      <c r="F80" s="100"/>
      <c r="G80" s="409"/>
      <c r="H80" s="409"/>
    </row>
    <row r="81" spans="1:8" ht="12.75">
      <c r="A81" s="412"/>
      <c r="B81" s="333"/>
      <c r="C81" s="333"/>
      <c r="D81" s="333"/>
      <c r="E81" s="413"/>
      <c r="F81" s="100"/>
      <c r="G81" s="409"/>
      <c r="H81" s="409"/>
    </row>
    <row r="82" spans="1:8" ht="12.75">
      <c r="A82" s="412"/>
      <c r="B82" s="333"/>
      <c r="C82" s="333"/>
      <c r="D82" s="333"/>
      <c r="E82" s="413"/>
      <c r="F82" s="100"/>
      <c r="G82" s="409"/>
      <c r="H82" s="409"/>
    </row>
    <row r="83" spans="1:8" ht="12.75">
      <c r="A83" s="412"/>
      <c r="B83" s="333"/>
      <c r="C83" s="333"/>
      <c r="D83" s="333"/>
      <c r="E83" s="413"/>
      <c r="F83" s="100"/>
      <c r="G83" s="409"/>
      <c r="H83" s="409"/>
    </row>
    <row r="84" spans="1:8" ht="12.75">
      <c r="A84" s="412"/>
      <c r="B84" s="333"/>
      <c r="C84" s="333"/>
      <c r="D84" s="333"/>
      <c r="E84" s="413"/>
      <c r="F84" s="100"/>
      <c r="G84" s="409"/>
      <c r="H84" s="409"/>
    </row>
    <row r="85" spans="5:8" ht="12.75">
      <c r="E85" s="311"/>
      <c r="H85" s="108"/>
    </row>
    <row r="86" spans="1:8" ht="12.75">
      <c r="A86" s="430" t="s">
        <v>847</v>
      </c>
      <c r="B86" s="430"/>
      <c r="C86" s="430"/>
      <c r="D86" s="430"/>
      <c r="E86" s="430"/>
      <c r="F86" s="430"/>
      <c r="G86" s="430"/>
      <c r="H86" s="430"/>
    </row>
    <row r="87" spans="1:9" ht="22.5">
      <c r="A87" s="5" t="s">
        <v>828</v>
      </c>
      <c r="B87" s="429" t="s">
        <v>829</v>
      </c>
      <c r="C87" s="429"/>
      <c r="D87" s="6" t="s">
        <v>541</v>
      </c>
      <c r="E87" s="5" t="s">
        <v>846</v>
      </c>
      <c r="F87" s="431"/>
      <c r="G87" s="431"/>
      <c r="H87" s="112"/>
      <c r="I87" s="100"/>
    </row>
    <row r="88" spans="1:9" ht="12.75">
      <c r="A88" s="5" t="s">
        <v>830</v>
      </c>
      <c r="B88" s="429">
        <v>512511</v>
      </c>
      <c r="C88" s="429"/>
      <c r="D88" s="130">
        <f>E68+E60+E58+E57+E56+E55+E54+E53+E52+E35+E29+E28+E27+E25+E23+E22+E21+E20+E12+E11+E10+E9+E7+E6+E4+E18</f>
        <v>21123800</v>
      </c>
      <c r="E88" s="130">
        <f>H68+H60+H58+H57+H56+H55+H54+H53+H52+H35+H29+H28+H27+H25+H23+H22+H21+H20+H12+H11+H10+H9+H7+H6+H4+H18+H59+8000+H30</f>
        <v>15594000</v>
      </c>
      <c r="F88" s="432"/>
      <c r="G88" s="432"/>
      <c r="H88" s="409"/>
      <c r="I88" s="409"/>
    </row>
    <row r="89" spans="1:9" ht="12.75">
      <c r="A89" s="5" t="s">
        <v>831</v>
      </c>
      <c r="B89" s="429">
        <v>512211</v>
      </c>
      <c r="C89" s="429"/>
      <c r="D89" s="130">
        <f>E66+E40+E38+E36+E34+E33+E24+E16+E15+E14+E13+E8</f>
        <v>922000</v>
      </c>
      <c r="E89" s="130">
        <f>H66+H40+H38+H36+H34+H33+H24+H16+H15+H14+H13+H8+H17+H37</f>
        <v>1054000</v>
      </c>
      <c r="F89" s="432"/>
      <c r="G89" s="432"/>
      <c r="H89" s="409"/>
      <c r="I89" s="409"/>
    </row>
    <row r="90" spans="1:9" ht="12.75">
      <c r="A90" s="5" t="s">
        <v>832</v>
      </c>
      <c r="B90" s="429">
        <v>512221</v>
      </c>
      <c r="C90" s="429"/>
      <c r="D90" s="130">
        <f>E67+E51+E50+E49+E48+E46+E45+E44+E43+E42+E41+E47</f>
        <v>2660000</v>
      </c>
      <c r="E90" s="130">
        <f>H67+H51+H50+H49+H48+H46+H45+H44+H43+H42+H41+H47</f>
        <v>2714000</v>
      </c>
      <c r="F90" s="433"/>
      <c r="G90" s="433"/>
      <c r="H90" s="409"/>
      <c r="I90" s="409"/>
    </row>
    <row r="91" spans="1:9" ht="12.75">
      <c r="A91" s="5" t="s">
        <v>833</v>
      </c>
      <c r="B91" s="429">
        <v>512110</v>
      </c>
      <c r="C91" s="429"/>
      <c r="D91" s="130">
        <f>E62+E63+E61</f>
        <v>8500000</v>
      </c>
      <c r="E91" s="130">
        <f>H62+H63+H61</f>
        <v>9450000</v>
      </c>
      <c r="F91" s="433"/>
      <c r="G91" s="433"/>
      <c r="H91" s="409"/>
      <c r="I91" s="409"/>
    </row>
    <row r="92" spans="1:9" ht="12.75">
      <c r="A92" s="5" t="s">
        <v>834</v>
      </c>
      <c r="B92" s="429">
        <v>512251</v>
      </c>
      <c r="C92" s="429"/>
      <c r="D92" s="130">
        <f>E5</f>
        <v>156000</v>
      </c>
      <c r="E92" s="130">
        <f>H5</f>
        <v>156000</v>
      </c>
      <c r="F92" s="433"/>
      <c r="G92" s="433"/>
      <c r="H92" s="409"/>
      <c r="I92" s="409"/>
    </row>
    <row r="93" spans="1:9" ht="12.75">
      <c r="A93" s="5" t="s">
        <v>835</v>
      </c>
      <c r="B93" s="429">
        <v>512212</v>
      </c>
      <c r="C93" s="429"/>
      <c r="D93" s="130">
        <f>E19</f>
        <v>600000</v>
      </c>
      <c r="E93" s="130">
        <f>H19</f>
        <v>600000</v>
      </c>
      <c r="F93" s="433"/>
      <c r="G93" s="433"/>
      <c r="H93" s="409"/>
      <c r="I93" s="409"/>
    </row>
    <row r="94" spans="1:9" ht="12.75">
      <c r="A94" s="5" t="s">
        <v>836</v>
      </c>
      <c r="B94" s="429">
        <v>512531</v>
      </c>
      <c r="C94" s="429"/>
      <c r="D94" s="130">
        <f>E31+E32</f>
        <v>185000</v>
      </c>
      <c r="E94" s="130">
        <f>H31+H32</f>
        <v>185000</v>
      </c>
      <c r="F94" s="432"/>
      <c r="G94" s="432"/>
      <c r="H94" s="409"/>
      <c r="I94" s="409"/>
    </row>
    <row r="95" spans="1:9" ht="12.75">
      <c r="A95" s="5" t="s">
        <v>845</v>
      </c>
      <c r="B95" s="429">
        <v>513111</v>
      </c>
      <c r="C95" s="429"/>
      <c r="D95" s="130">
        <v>146000</v>
      </c>
      <c r="E95" s="130">
        <f>H65+H64+H26-8000</f>
        <v>138000</v>
      </c>
      <c r="F95" s="432"/>
      <c r="G95" s="432"/>
      <c r="H95" s="409"/>
      <c r="I95" s="409"/>
    </row>
    <row r="96" spans="1:9" ht="12.75">
      <c r="A96" s="5" t="s">
        <v>837</v>
      </c>
      <c r="B96" s="429">
        <v>512213</v>
      </c>
      <c r="C96" s="429"/>
      <c r="D96" s="130">
        <v>9000</v>
      </c>
      <c r="E96" s="130">
        <v>9000</v>
      </c>
      <c r="F96" s="432"/>
      <c r="G96" s="432"/>
      <c r="H96" s="409"/>
      <c r="I96" s="409"/>
    </row>
    <row r="97" spans="1:9" ht="12.75">
      <c r="A97" s="5" t="s">
        <v>430</v>
      </c>
      <c r="B97" s="429"/>
      <c r="C97" s="429"/>
      <c r="D97" s="130">
        <f>SUM(D88:D96)</f>
        <v>34301800</v>
      </c>
      <c r="E97" s="130">
        <f>SUM(E88:E96)</f>
        <v>29900000</v>
      </c>
      <c r="F97" s="432"/>
      <c r="G97" s="434"/>
      <c r="H97" s="409"/>
      <c r="I97" s="409"/>
    </row>
    <row r="98" spans="1:9" ht="12.75">
      <c r="A98" s="415" t="s">
        <v>854</v>
      </c>
      <c r="E98" s="108"/>
      <c r="F98" s="432"/>
      <c r="G98" s="432"/>
      <c r="H98" s="435"/>
      <c r="I98" s="197"/>
    </row>
    <row r="99" spans="1:9" ht="12.75">
      <c r="A99" s="414" t="s">
        <v>855</v>
      </c>
      <c r="B99" s="427"/>
      <c r="C99" s="428"/>
      <c r="D99" s="414">
        <v>1414000</v>
      </c>
      <c r="E99" s="414">
        <v>1414000</v>
      </c>
      <c r="F99" s="436"/>
      <c r="G99" s="436"/>
      <c r="H99" s="437"/>
      <c r="I99" s="197"/>
    </row>
  </sheetData>
  <sheetProtection/>
  <mergeCells count="26">
    <mergeCell ref="F88:G88"/>
    <mergeCell ref="F97:G97"/>
    <mergeCell ref="F98:G98"/>
    <mergeCell ref="B92:C92"/>
    <mergeCell ref="F2:H2"/>
    <mergeCell ref="F87:G87"/>
    <mergeCell ref="B87:C87"/>
    <mergeCell ref="B88:C88"/>
    <mergeCell ref="B89:C89"/>
    <mergeCell ref="B90:C90"/>
    <mergeCell ref="B91:C91"/>
    <mergeCell ref="F96:G96"/>
    <mergeCell ref="F89:G89"/>
    <mergeCell ref="B93:C93"/>
    <mergeCell ref="B94:C94"/>
    <mergeCell ref="B95:C95"/>
    <mergeCell ref="F99:G99"/>
    <mergeCell ref="B99:C99"/>
    <mergeCell ref="F90:G90"/>
    <mergeCell ref="F91:G91"/>
    <mergeCell ref="F92:G92"/>
    <mergeCell ref="F93:G93"/>
    <mergeCell ref="F94:G94"/>
    <mergeCell ref="F95:G95"/>
    <mergeCell ref="B96:C96"/>
    <mergeCell ref="B97:C9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79"/>
  <sheetViews>
    <sheetView zoomScalePageLayoutView="0" workbookViewId="0" topLeftCell="A595">
      <selection activeCell="H323" sqref="H323"/>
    </sheetView>
  </sheetViews>
  <sheetFormatPr defaultColWidth="9.140625" defaultRowHeight="12.75"/>
  <cols>
    <col min="1" max="1" width="41.421875" style="0" customWidth="1"/>
    <col min="2" max="2" width="4.421875" style="0" customWidth="1"/>
    <col min="3" max="3" width="4.7109375" style="0" customWidth="1"/>
    <col min="4" max="4" width="9.8515625" style="0" customWidth="1"/>
    <col min="5" max="5" width="11.00390625" style="0" customWidth="1"/>
    <col min="6" max="6" width="5.7109375" style="0" customWidth="1"/>
    <col min="7" max="7" width="12.57421875" style="0" customWidth="1"/>
  </cols>
  <sheetData>
    <row r="1" spans="1:8" ht="12.75">
      <c r="A1" s="43" t="s">
        <v>443</v>
      </c>
      <c r="B1" s="12"/>
      <c r="C1" s="12"/>
      <c r="D1" s="12"/>
      <c r="E1" s="12"/>
      <c r="F1" s="3"/>
      <c r="G1" s="132"/>
      <c r="H1" s="133"/>
    </row>
    <row r="2" spans="1:7" ht="12.75">
      <c r="A2" s="111"/>
      <c r="B2" s="100"/>
      <c r="C2" s="100"/>
      <c r="D2" s="100"/>
      <c r="E2" s="112"/>
      <c r="F2" s="110" t="s">
        <v>323</v>
      </c>
      <c r="G2" s="110"/>
    </row>
    <row r="3" spans="1:7" ht="22.5">
      <c r="A3" s="14" t="s">
        <v>318</v>
      </c>
      <c r="B3" s="5" t="s">
        <v>320</v>
      </c>
      <c r="C3" s="5" t="s">
        <v>321</v>
      </c>
      <c r="D3" s="23" t="s">
        <v>322</v>
      </c>
      <c r="E3" s="6" t="s">
        <v>325</v>
      </c>
      <c r="F3" s="6" t="s">
        <v>324</v>
      </c>
      <c r="G3" s="6" t="s">
        <v>325</v>
      </c>
    </row>
    <row r="4" spans="1:7" ht="12.75">
      <c r="A4" s="61" t="s">
        <v>379</v>
      </c>
      <c r="B4" s="8"/>
      <c r="C4" s="9"/>
      <c r="D4" s="21"/>
      <c r="E4" s="17"/>
      <c r="F4" s="35"/>
      <c r="G4" s="22"/>
    </row>
    <row r="5" spans="1:7" ht="12.75">
      <c r="A5" s="49" t="s">
        <v>5</v>
      </c>
      <c r="B5" s="8" t="s">
        <v>1</v>
      </c>
      <c r="C5" s="9">
        <v>1</v>
      </c>
      <c r="D5" s="21">
        <v>15000</v>
      </c>
      <c r="E5" s="17">
        <f aca="true" t="shared" si="0" ref="E5:E39">C5*D5</f>
        <v>15000</v>
      </c>
      <c r="F5" s="35" t="s">
        <v>328</v>
      </c>
      <c r="G5" s="22">
        <f aca="true" t="shared" si="1" ref="G5:G39">D5*F5</f>
        <v>15000</v>
      </c>
    </row>
    <row r="6" spans="1:7" ht="12.75">
      <c r="A6" s="49" t="s">
        <v>6</v>
      </c>
      <c r="B6" s="8" t="s">
        <v>1</v>
      </c>
      <c r="C6" s="9">
        <v>5</v>
      </c>
      <c r="D6" s="21">
        <v>2000</v>
      </c>
      <c r="E6" s="17">
        <f t="shared" si="0"/>
        <v>10000</v>
      </c>
      <c r="F6" s="35" t="s">
        <v>329</v>
      </c>
      <c r="G6" s="22">
        <f t="shared" si="1"/>
        <v>10000</v>
      </c>
    </row>
    <row r="7" spans="1:7" ht="12.75">
      <c r="A7" s="49" t="s">
        <v>8</v>
      </c>
      <c r="B7" s="8" t="s">
        <v>1</v>
      </c>
      <c r="C7" s="9">
        <v>19</v>
      </c>
      <c r="D7" s="21">
        <v>9000</v>
      </c>
      <c r="E7" s="17">
        <f t="shared" si="0"/>
        <v>171000</v>
      </c>
      <c r="F7" s="35" t="s">
        <v>330</v>
      </c>
      <c r="G7" s="22">
        <f t="shared" si="1"/>
        <v>81000</v>
      </c>
    </row>
    <row r="8" spans="1:7" ht="12.75">
      <c r="A8" s="49" t="s">
        <v>9</v>
      </c>
      <c r="B8" s="8" t="s">
        <v>1</v>
      </c>
      <c r="C8" s="9">
        <v>19</v>
      </c>
      <c r="D8" s="21">
        <v>5000</v>
      </c>
      <c r="E8" s="17">
        <f t="shared" si="0"/>
        <v>95000</v>
      </c>
      <c r="F8" s="35" t="s">
        <v>330</v>
      </c>
      <c r="G8" s="22">
        <f t="shared" si="1"/>
        <v>45000</v>
      </c>
    </row>
    <row r="9" spans="1:7" ht="12.75">
      <c r="A9" s="49" t="s">
        <v>11</v>
      </c>
      <c r="B9" s="8" t="s">
        <v>1</v>
      </c>
      <c r="C9" s="9">
        <v>19</v>
      </c>
      <c r="D9" s="24">
        <v>200</v>
      </c>
      <c r="E9" s="17">
        <f t="shared" si="0"/>
        <v>3800</v>
      </c>
      <c r="F9" s="34"/>
      <c r="G9" s="22">
        <f t="shared" si="1"/>
        <v>0</v>
      </c>
    </row>
    <row r="10" spans="1:7" ht="12.75">
      <c r="A10" s="49" t="s">
        <v>12</v>
      </c>
      <c r="B10" s="8" t="s">
        <v>1</v>
      </c>
      <c r="C10" s="9">
        <v>16</v>
      </c>
      <c r="D10" s="24">
        <v>5000</v>
      </c>
      <c r="E10" s="17">
        <f t="shared" si="0"/>
        <v>80000</v>
      </c>
      <c r="F10" s="34"/>
      <c r="G10" s="22">
        <f t="shared" si="1"/>
        <v>0</v>
      </c>
    </row>
    <row r="11" spans="1:7" ht="12.75">
      <c r="A11" s="49" t="s">
        <v>17</v>
      </c>
      <c r="B11" s="8" t="s">
        <v>1</v>
      </c>
      <c r="C11" s="9">
        <v>15</v>
      </c>
      <c r="D11" s="24">
        <v>8000</v>
      </c>
      <c r="E11" s="17">
        <f t="shared" si="0"/>
        <v>120000</v>
      </c>
      <c r="F11" s="16"/>
      <c r="G11" s="22">
        <f t="shared" si="1"/>
        <v>0</v>
      </c>
    </row>
    <row r="12" spans="1:7" ht="12.75">
      <c r="A12" s="49" t="s">
        <v>18</v>
      </c>
      <c r="B12" s="8" t="s">
        <v>1</v>
      </c>
      <c r="C12" s="9">
        <v>15</v>
      </c>
      <c r="D12" s="24">
        <v>2000</v>
      </c>
      <c r="E12" s="17">
        <f t="shared" si="0"/>
        <v>30000</v>
      </c>
      <c r="F12" s="16"/>
      <c r="G12" s="22">
        <f t="shared" si="1"/>
        <v>0</v>
      </c>
    </row>
    <row r="13" spans="1:7" ht="12.75">
      <c r="A13" s="49" t="s">
        <v>25</v>
      </c>
      <c r="B13" s="8" t="s">
        <v>26</v>
      </c>
      <c r="C13" s="9">
        <v>4</v>
      </c>
      <c r="D13" s="24">
        <v>6000</v>
      </c>
      <c r="E13" s="17">
        <f t="shared" si="0"/>
        <v>24000</v>
      </c>
      <c r="F13" s="16"/>
      <c r="G13" s="22">
        <f t="shared" si="1"/>
        <v>0</v>
      </c>
    </row>
    <row r="14" spans="1:7" ht="12.75">
      <c r="A14" s="49" t="s">
        <v>27</v>
      </c>
      <c r="B14" s="8" t="s">
        <v>1</v>
      </c>
      <c r="C14" s="9">
        <v>4</v>
      </c>
      <c r="D14" s="24">
        <v>12000</v>
      </c>
      <c r="E14" s="17">
        <f t="shared" si="0"/>
        <v>48000</v>
      </c>
      <c r="F14" s="16"/>
      <c r="G14" s="22">
        <f t="shared" si="1"/>
        <v>0</v>
      </c>
    </row>
    <row r="15" spans="1:7" ht="12.75">
      <c r="A15" s="49" t="s">
        <v>28</v>
      </c>
      <c r="B15" s="8" t="s">
        <v>1</v>
      </c>
      <c r="C15" s="9">
        <v>25</v>
      </c>
      <c r="D15" s="24">
        <v>2500</v>
      </c>
      <c r="E15" s="17">
        <f t="shared" si="0"/>
        <v>62500</v>
      </c>
      <c r="F15" s="16"/>
      <c r="G15" s="22">
        <f t="shared" si="1"/>
        <v>0</v>
      </c>
    </row>
    <row r="16" spans="1:7" ht="12.75">
      <c r="A16" s="49" t="s">
        <v>29</v>
      </c>
      <c r="B16" s="8" t="s">
        <v>1</v>
      </c>
      <c r="C16" s="9">
        <v>10</v>
      </c>
      <c r="D16" s="24">
        <v>1200</v>
      </c>
      <c r="E16" s="17">
        <f t="shared" si="0"/>
        <v>12000</v>
      </c>
      <c r="F16" s="16"/>
      <c r="G16" s="22">
        <f t="shared" si="1"/>
        <v>0</v>
      </c>
    </row>
    <row r="17" spans="1:7" ht="12.75">
      <c r="A17" s="49" t="s">
        <v>30</v>
      </c>
      <c r="B17" s="8" t="s">
        <v>1</v>
      </c>
      <c r="C17" s="9">
        <v>10</v>
      </c>
      <c r="D17" s="24">
        <v>1150</v>
      </c>
      <c r="E17" s="17">
        <f t="shared" si="0"/>
        <v>11500</v>
      </c>
      <c r="F17" s="16"/>
      <c r="G17" s="22">
        <f t="shared" si="1"/>
        <v>0</v>
      </c>
    </row>
    <row r="18" spans="1:7" ht="12.75">
      <c r="A18" s="49" t="s">
        <v>31</v>
      </c>
      <c r="B18" s="8" t="s">
        <v>1</v>
      </c>
      <c r="C18" s="9">
        <v>1</v>
      </c>
      <c r="D18" s="24">
        <v>3000</v>
      </c>
      <c r="E18" s="17">
        <f t="shared" si="0"/>
        <v>3000</v>
      </c>
      <c r="F18" s="16"/>
      <c r="G18" s="22">
        <f t="shared" si="1"/>
        <v>0</v>
      </c>
    </row>
    <row r="19" spans="1:7" ht="12.75">
      <c r="A19" s="49" t="s">
        <v>444</v>
      </c>
      <c r="B19" s="8" t="s">
        <v>1</v>
      </c>
      <c r="C19" s="9">
        <v>13</v>
      </c>
      <c r="D19" s="24">
        <v>2000</v>
      </c>
      <c r="E19" s="17">
        <f t="shared" si="0"/>
        <v>26000</v>
      </c>
      <c r="F19" s="16"/>
      <c r="G19" s="22">
        <f t="shared" si="1"/>
        <v>0</v>
      </c>
    </row>
    <row r="20" spans="1:7" ht="12.75">
      <c r="A20" s="49" t="s">
        <v>34</v>
      </c>
      <c r="B20" s="8" t="s">
        <v>1</v>
      </c>
      <c r="C20" s="9">
        <v>4</v>
      </c>
      <c r="D20" s="24">
        <v>5000</v>
      </c>
      <c r="E20" s="17">
        <f t="shared" si="0"/>
        <v>20000</v>
      </c>
      <c r="F20" s="16"/>
      <c r="G20" s="22">
        <f t="shared" si="1"/>
        <v>0</v>
      </c>
    </row>
    <row r="21" spans="1:7" ht="12.75">
      <c r="A21" s="49" t="s">
        <v>35</v>
      </c>
      <c r="B21" s="8" t="s">
        <v>1</v>
      </c>
      <c r="C21" s="9">
        <v>4</v>
      </c>
      <c r="D21" s="24">
        <v>5000</v>
      </c>
      <c r="E21" s="17">
        <f t="shared" si="0"/>
        <v>20000</v>
      </c>
      <c r="F21" s="16"/>
      <c r="G21" s="22">
        <f t="shared" si="1"/>
        <v>0</v>
      </c>
    </row>
    <row r="22" spans="1:7" ht="12.75">
      <c r="A22" s="49" t="s">
        <v>36</v>
      </c>
      <c r="B22" s="8" t="s">
        <v>1</v>
      </c>
      <c r="C22" s="9">
        <v>5</v>
      </c>
      <c r="D22" s="24">
        <v>3000</v>
      </c>
      <c r="E22" s="17">
        <f t="shared" si="0"/>
        <v>15000</v>
      </c>
      <c r="F22" s="16"/>
      <c r="G22" s="22">
        <f t="shared" si="1"/>
        <v>0</v>
      </c>
    </row>
    <row r="23" spans="1:7" ht="12.75">
      <c r="A23" s="49" t="s">
        <v>37</v>
      </c>
      <c r="B23" s="8" t="s">
        <v>1</v>
      </c>
      <c r="C23" s="9">
        <v>1</v>
      </c>
      <c r="D23" s="24">
        <v>15000</v>
      </c>
      <c r="E23" s="17">
        <f t="shared" si="0"/>
        <v>15000</v>
      </c>
      <c r="F23" s="16"/>
      <c r="G23" s="22">
        <f t="shared" si="1"/>
        <v>0</v>
      </c>
    </row>
    <row r="24" spans="1:7" ht="12.75">
      <c r="A24" s="49" t="s">
        <v>38</v>
      </c>
      <c r="B24" s="8" t="s">
        <v>1</v>
      </c>
      <c r="C24" s="9">
        <v>1</v>
      </c>
      <c r="D24" s="24">
        <v>20000</v>
      </c>
      <c r="E24" s="17">
        <f t="shared" si="0"/>
        <v>20000</v>
      </c>
      <c r="F24" s="16"/>
      <c r="G24" s="22">
        <f t="shared" si="1"/>
        <v>0</v>
      </c>
    </row>
    <row r="25" spans="1:7" ht="12.75">
      <c r="A25" s="49" t="s">
        <v>39</v>
      </c>
      <c r="B25" s="8" t="s">
        <v>1</v>
      </c>
      <c r="C25" s="9">
        <v>10</v>
      </c>
      <c r="D25" s="24">
        <v>5000</v>
      </c>
      <c r="E25" s="17">
        <f t="shared" si="0"/>
        <v>50000</v>
      </c>
      <c r="F25" s="16"/>
      <c r="G25" s="22">
        <f t="shared" si="1"/>
        <v>0</v>
      </c>
    </row>
    <row r="26" spans="1:7" ht="12.75">
      <c r="A26" s="49" t="s">
        <v>40</v>
      </c>
      <c r="B26" s="8" t="s">
        <v>1</v>
      </c>
      <c r="C26" s="9">
        <v>20</v>
      </c>
      <c r="D26" s="24">
        <v>1000</v>
      </c>
      <c r="E26" s="17">
        <f t="shared" si="0"/>
        <v>20000</v>
      </c>
      <c r="F26" s="16"/>
      <c r="G26" s="22">
        <f t="shared" si="1"/>
        <v>0</v>
      </c>
    </row>
    <row r="27" spans="1:7" ht="12.75">
      <c r="A27" s="49" t="s">
        <v>41</v>
      </c>
      <c r="B27" s="8" t="s">
        <v>1</v>
      </c>
      <c r="C27" s="9">
        <v>20</v>
      </c>
      <c r="D27" s="24">
        <v>800</v>
      </c>
      <c r="E27" s="17">
        <f t="shared" si="0"/>
        <v>16000</v>
      </c>
      <c r="F27" s="16"/>
      <c r="G27" s="22">
        <f t="shared" si="1"/>
        <v>0</v>
      </c>
    </row>
    <row r="28" spans="1:7" ht="12.75">
      <c r="A28" s="49" t="s">
        <v>42</v>
      </c>
      <c r="B28" s="8" t="s">
        <v>1</v>
      </c>
      <c r="C28" s="9">
        <v>10</v>
      </c>
      <c r="D28" s="24">
        <v>2000</v>
      </c>
      <c r="E28" s="17">
        <f t="shared" si="0"/>
        <v>20000</v>
      </c>
      <c r="F28" s="16"/>
      <c r="G28" s="22">
        <f t="shared" si="1"/>
        <v>0</v>
      </c>
    </row>
    <row r="29" spans="1:7" ht="12.75">
      <c r="A29" s="49" t="s">
        <v>44</v>
      </c>
      <c r="B29" s="8" t="s">
        <v>1</v>
      </c>
      <c r="C29" s="9">
        <v>10</v>
      </c>
      <c r="D29" s="24">
        <v>30000</v>
      </c>
      <c r="E29" s="17">
        <f t="shared" si="0"/>
        <v>300000</v>
      </c>
      <c r="F29" s="16"/>
      <c r="G29" s="22">
        <f t="shared" si="1"/>
        <v>0</v>
      </c>
    </row>
    <row r="30" spans="1:7" ht="12.75">
      <c r="A30" s="76" t="s">
        <v>346</v>
      </c>
      <c r="B30" s="67"/>
      <c r="C30" s="67"/>
      <c r="D30" s="68"/>
      <c r="E30" s="75">
        <f>SUM(E5:E29)</f>
        <v>1207800</v>
      </c>
      <c r="F30" s="75"/>
      <c r="G30" s="75">
        <f>SUM(G5:G29)</f>
        <v>151000</v>
      </c>
    </row>
    <row r="31" spans="1:7" ht="12.75">
      <c r="A31" s="10" t="s">
        <v>343</v>
      </c>
      <c r="B31" s="5"/>
      <c r="C31" s="5"/>
      <c r="D31" s="24"/>
      <c r="E31" s="17"/>
      <c r="F31" s="16"/>
      <c r="G31" s="22"/>
    </row>
    <row r="32" spans="1:7" ht="12.75">
      <c r="A32" s="49" t="s">
        <v>52</v>
      </c>
      <c r="B32" s="8" t="s">
        <v>1</v>
      </c>
      <c r="C32" s="9">
        <v>2</v>
      </c>
      <c r="D32" s="21">
        <v>15000</v>
      </c>
      <c r="E32" s="17">
        <f t="shared" si="0"/>
        <v>30000</v>
      </c>
      <c r="F32" s="35" t="s">
        <v>326</v>
      </c>
      <c r="G32" s="22">
        <f t="shared" si="1"/>
        <v>30000</v>
      </c>
    </row>
    <row r="33" spans="1:7" ht="12.75">
      <c r="A33" s="49" t="s">
        <v>53</v>
      </c>
      <c r="B33" s="8" t="s">
        <v>26</v>
      </c>
      <c r="C33" s="9">
        <v>3</v>
      </c>
      <c r="D33" s="21">
        <v>15000</v>
      </c>
      <c r="E33" s="17">
        <f t="shared" si="0"/>
        <v>45000</v>
      </c>
      <c r="F33" s="35" t="s">
        <v>331</v>
      </c>
      <c r="G33" s="22">
        <f t="shared" si="1"/>
        <v>45000</v>
      </c>
    </row>
    <row r="34" spans="1:7" ht="12.75">
      <c r="A34" s="49" t="s">
        <v>54</v>
      </c>
      <c r="B34" s="8" t="s">
        <v>26</v>
      </c>
      <c r="C34" s="9">
        <v>2</v>
      </c>
      <c r="D34" s="21">
        <v>5000</v>
      </c>
      <c r="E34" s="17">
        <f t="shared" si="0"/>
        <v>10000</v>
      </c>
      <c r="F34" s="35" t="s">
        <v>326</v>
      </c>
      <c r="G34" s="22">
        <f t="shared" si="1"/>
        <v>10000</v>
      </c>
    </row>
    <row r="35" spans="1:7" ht="12.75">
      <c r="A35" s="49" t="s">
        <v>55</v>
      </c>
      <c r="B35" s="8" t="s">
        <v>1</v>
      </c>
      <c r="C35" s="9">
        <v>10</v>
      </c>
      <c r="D35" s="24">
        <v>25000</v>
      </c>
      <c r="E35" s="17">
        <f t="shared" si="0"/>
        <v>250000</v>
      </c>
      <c r="F35" s="34"/>
      <c r="G35" s="22">
        <f t="shared" si="1"/>
        <v>0</v>
      </c>
    </row>
    <row r="36" spans="1:7" ht="12.75">
      <c r="A36" s="49" t="s">
        <v>56</v>
      </c>
      <c r="B36" s="8" t="s">
        <v>1</v>
      </c>
      <c r="C36" s="9">
        <v>10</v>
      </c>
      <c r="D36" s="24">
        <v>2500</v>
      </c>
      <c r="E36" s="17">
        <f t="shared" si="0"/>
        <v>25000</v>
      </c>
      <c r="F36" s="16"/>
      <c r="G36" s="22">
        <f t="shared" si="1"/>
        <v>0</v>
      </c>
    </row>
    <row r="37" spans="1:7" ht="12.75">
      <c r="A37" s="49" t="s">
        <v>57</v>
      </c>
      <c r="B37" s="8" t="s">
        <v>1</v>
      </c>
      <c r="C37" s="9">
        <v>2</v>
      </c>
      <c r="D37" s="24">
        <v>2000</v>
      </c>
      <c r="E37" s="17">
        <f t="shared" si="0"/>
        <v>4000</v>
      </c>
      <c r="F37" s="16"/>
      <c r="G37" s="22">
        <f t="shared" si="1"/>
        <v>0</v>
      </c>
    </row>
    <row r="38" spans="1:7" ht="12.75">
      <c r="A38" s="49" t="s">
        <v>58</v>
      </c>
      <c r="B38" s="8" t="s">
        <v>1</v>
      </c>
      <c r="C38" s="9">
        <v>2</v>
      </c>
      <c r="D38" s="24">
        <v>1200</v>
      </c>
      <c r="E38" s="17">
        <f t="shared" si="0"/>
        <v>2400</v>
      </c>
      <c r="F38" s="16"/>
      <c r="G38" s="22">
        <f t="shared" si="1"/>
        <v>0</v>
      </c>
    </row>
    <row r="39" spans="1:7" ht="12.75">
      <c r="A39" s="49" t="s">
        <v>30</v>
      </c>
      <c r="B39" s="8" t="s">
        <v>1</v>
      </c>
      <c r="C39" s="9">
        <v>3</v>
      </c>
      <c r="D39" s="24">
        <v>1150</v>
      </c>
      <c r="E39" s="17">
        <f t="shared" si="0"/>
        <v>3450</v>
      </c>
      <c r="F39" s="34"/>
      <c r="G39" s="22">
        <f t="shared" si="1"/>
        <v>0</v>
      </c>
    </row>
    <row r="40" spans="1:7" ht="12.75">
      <c r="A40" s="147" t="s">
        <v>347</v>
      </c>
      <c r="B40" s="70"/>
      <c r="C40" s="70"/>
      <c r="D40" s="71"/>
      <c r="E40" s="72">
        <f>SUM(E32:E39)</f>
        <v>369850</v>
      </c>
      <c r="F40" s="72"/>
      <c r="G40" s="72">
        <f>SUM(G32:G39)</f>
        <v>85000</v>
      </c>
    </row>
    <row r="41" spans="1:7" ht="12.75">
      <c r="A41" s="10" t="s">
        <v>348</v>
      </c>
      <c r="B41" s="5"/>
      <c r="C41" s="5"/>
      <c r="D41" s="24"/>
      <c r="E41" s="17">
        <f aca="true" t="shared" si="2" ref="E41:E72">C41*D41</f>
        <v>0</v>
      </c>
      <c r="F41" s="34"/>
      <c r="G41" s="22">
        <f aca="true" t="shared" si="3" ref="G41:G72">D41*F41</f>
        <v>0</v>
      </c>
    </row>
    <row r="42" spans="1:7" ht="12.75">
      <c r="A42" s="49" t="s">
        <v>17</v>
      </c>
      <c r="B42" s="8" t="s">
        <v>1</v>
      </c>
      <c r="C42" s="9">
        <v>3</v>
      </c>
      <c r="D42" s="24">
        <v>8000</v>
      </c>
      <c r="E42" s="17">
        <f t="shared" si="2"/>
        <v>24000</v>
      </c>
      <c r="F42" s="34"/>
      <c r="G42" s="22">
        <f t="shared" si="3"/>
        <v>0</v>
      </c>
    </row>
    <row r="43" spans="1:7" ht="12.75">
      <c r="A43" s="49" t="s">
        <v>18</v>
      </c>
      <c r="B43" s="8" t="s">
        <v>1</v>
      </c>
      <c r="C43" s="9">
        <v>3</v>
      </c>
      <c r="D43" s="24">
        <v>2000</v>
      </c>
      <c r="E43" s="17">
        <f t="shared" si="2"/>
        <v>6000</v>
      </c>
      <c r="F43" s="34"/>
      <c r="G43" s="22">
        <f t="shared" si="3"/>
        <v>0</v>
      </c>
    </row>
    <row r="44" spans="1:7" ht="12.75">
      <c r="A44" s="49" t="s">
        <v>60</v>
      </c>
      <c r="B44" s="8" t="s">
        <v>1</v>
      </c>
      <c r="C44" s="9">
        <v>15</v>
      </c>
      <c r="D44" s="24">
        <v>15000</v>
      </c>
      <c r="E44" s="17">
        <f t="shared" si="2"/>
        <v>225000</v>
      </c>
      <c r="F44" s="34"/>
      <c r="G44" s="22">
        <f t="shared" si="3"/>
        <v>0</v>
      </c>
    </row>
    <row r="45" spans="1:7" ht="12.75">
      <c r="A45" s="76" t="s">
        <v>349</v>
      </c>
      <c r="B45" s="70"/>
      <c r="C45" s="70"/>
      <c r="D45" s="71"/>
      <c r="E45" s="72">
        <f>SUM(E42:E44)</f>
        <v>255000</v>
      </c>
      <c r="F45" s="73"/>
      <c r="G45" s="72">
        <f>SUM(G42:G44)</f>
        <v>0</v>
      </c>
    </row>
    <row r="46" spans="1:7" ht="12.75">
      <c r="A46" s="10" t="s">
        <v>350</v>
      </c>
      <c r="B46" s="5"/>
      <c r="C46" s="5"/>
      <c r="D46" s="24"/>
      <c r="E46" s="17">
        <f t="shared" si="2"/>
        <v>0</v>
      </c>
      <c r="F46" s="34"/>
      <c r="G46" s="22">
        <f t="shared" si="3"/>
        <v>0</v>
      </c>
    </row>
    <row r="47" spans="1:7" ht="12.75">
      <c r="A47" s="49" t="s">
        <v>68</v>
      </c>
      <c r="B47" s="8" t="s">
        <v>1</v>
      </c>
      <c r="C47" s="9">
        <v>1</v>
      </c>
      <c r="D47" s="21">
        <v>100000</v>
      </c>
      <c r="E47" s="17">
        <f t="shared" si="2"/>
        <v>100000</v>
      </c>
      <c r="F47" s="35" t="s">
        <v>328</v>
      </c>
      <c r="G47" s="22">
        <f t="shared" si="3"/>
        <v>100000</v>
      </c>
    </row>
    <row r="48" spans="1:7" ht="12.75">
      <c r="A48" s="49" t="s">
        <v>69</v>
      </c>
      <c r="B48" s="8" t="s">
        <v>1</v>
      </c>
      <c r="C48" s="9">
        <v>1</v>
      </c>
      <c r="D48" s="21">
        <v>35000</v>
      </c>
      <c r="E48" s="17">
        <f t="shared" si="2"/>
        <v>35000</v>
      </c>
      <c r="F48" s="35" t="s">
        <v>328</v>
      </c>
      <c r="G48" s="22">
        <f t="shared" si="3"/>
        <v>35000</v>
      </c>
    </row>
    <row r="49" spans="1:7" ht="12.75">
      <c r="A49" s="49" t="s">
        <v>72</v>
      </c>
      <c r="B49" s="8" t="s">
        <v>1</v>
      </c>
      <c r="C49" s="5">
        <v>1</v>
      </c>
      <c r="D49" s="24">
        <v>15000</v>
      </c>
      <c r="E49" s="17">
        <f t="shared" si="2"/>
        <v>15000</v>
      </c>
      <c r="F49" s="34"/>
      <c r="G49" s="22">
        <f t="shared" si="3"/>
        <v>0</v>
      </c>
    </row>
    <row r="50" spans="1:7" ht="12.75">
      <c r="A50" s="49" t="s">
        <v>73</v>
      </c>
      <c r="B50" s="8" t="s">
        <v>1</v>
      </c>
      <c r="C50" s="5">
        <v>1</v>
      </c>
      <c r="D50" s="24">
        <v>100000</v>
      </c>
      <c r="E50" s="17">
        <f t="shared" si="2"/>
        <v>100000</v>
      </c>
      <c r="F50" s="34"/>
      <c r="G50" s="22">
        <f t="shared" si="3"/>
        <v>0</v>
      </c>
    </row>
    <row r="51" spans="1:7" ht="12.75">
      <c r="A51" s="49" t="s">
        <v>75</v>
      </c>
      <c r="B51" s="8" t="s">
        <v>1</v>
      </c>
      <c r="C51" s="5">
        <v>1</v>
      </c>
      <c r="D51" s="24">
        <v>28000</v>
      </c>
      <c r="E51" s="17">
        <f t="shared" si="2"/>
        <v>28000</v>
      </c>
      <c r="F51" s="34"/>
      <c r="G51" s="22">
        <f t="shared" si="3"/>
        <v>0</v>
      </c>
    </row>
    <row r="52" spans="1:7" ht="12.75">
      <c r="A52" s="49" t="s">
        <v>79</v>
      </c>
      <c r="B52" s="8" t="s">
        <v>1</v>
      </c>
      <c r="C52" s="9">
        <v>8</v>
      </c>
      <c r="D52" s="24">
        <v>5000</v>
      </c>
      <c r="E52" s="17">
        <f t="shared" si="2"/>
        <v>40000</v>
      </c>
      <c r="F52" s="34"/>
      <c r="G52" s="22">
        <f t="shared" si="3"/>
        <v>0</v>
      </c>
    </row>
    <row r="53" spans="1:7" ht="12.75">
      <c r="A53" s="49" t="s">
        <v>82</v>
      </c>
      <c r="B53" s="8" t="s">
        <v>1</v>
      </c>
      <c r="C53" s="9">
        <v>10</v>
      </c>
      <c r="D53" s="21">
        <v>30000</v>
      </c>
      <c r="E53" s="17">
        <f t="shared" si="2"/>
        <v>300000</v>
      </c>
      <c r="F53" s="35" t="s">
        <v>332</v>
      </c>
      <c r="G53" s="22">
        <f t="shared" si="3"/>
        <v>300000</v>
      </c>
    </row>
    <row r="54" spans="1:7" ht="12.75">
      <c r="A54" s="49" t="s">
        <v>83</v>
      </c>
      <c r="B54" s="8" t="s">
        <v>1</v>
      </c>
      <c r="C54" s="5"/>
      <c r="D54" s="24"/>
      <c r="E54" s="17">
        <f t="shared" si="2"/>
        <v>0</v>
      </c>
      <c r="F54" s="16"/>
      <c r="G54" s="22">
        <f t="shared" si="3"/>
        <v>0</v>
      </c>
    </row>
    <row r="55" spans="1:7" ht="12.75">
      <c r="A55" s="49" t="s">
        <v>341</v>
      </c>
      <c r="B55" s="8" t="s">
        <v>1</v>
      </c>
      <c r="C55" s="5">
        <v>2</v>
      </c>
      <c r="D55" s="24">
        <v>15000</v>
      </c>
      <c r="E55" s="17">
        <f t="shared" si="2"/>
        <v>30000</v>
      </c>
      <c r="F55" s="16"/>
      <c r="G55" s="22">
        <f t="shared" si="3"/>
        <v>0</v>
      </c>
    </row>
    <row r="56" spans="1:7" ht="12.75">
      <c r="A56" s="49" t="s">
        <v>85</v>
      </c>
      <c r="B56" s="8" t="s">
        <v>1</v>
      </c>
      <c r="C56" s="5">
        <v>3</v>
      </c>
      <c r="D56" s="24">
        <v>5000</v>
      </c>
      <c r="E56" s="17">
        <f t="shared" si="2"/>
        <v>15000</v>
      </c>
      <c r="F56" s="16"/>
      <c r="G56" s="22">
        <f t="shared" si="3"/>
        <v>0</v>
      </c>
    </row>
    <row r="57" spans="1:7" ht="12.75">
      <c r="A57" s="49" t="s">
        <v>86</v>
      </c>
      <c r="B57" s="8" t="s">
        <v>1</v>
      </c>
      <c r="C57" s="5">
        <v>20</v>
      </c>
      <c r="D57" s="24">
        <v>2000</v>
      </c>
      <c r="E57" s="17">
        <f t="shared" si="2"/>
        <v>40000</v>
      </c>
      <c r="F57" s="16"/>
      <c r="G57" s="22">
        <f t="shared" si="3"/>
        <v>0</v>
      </c>
    </row>
    <row r="58" spans="1:7" ht="12.75">
      <c r="A58" s="49" t="s">
        <v>87</v>
      </c>
      <c r="B58" s="8" t="s">
        <v>1</v>
      </c>
      <c r="C58" s="5">
        <v>2</v>
      </c>
      <c r="D58" s="24">
        <v>8000</v>
      </c>
      <c r="E58" s="17">
        <f t="shared" si="2"/>
        <v>16000</v>
      </c>
      <c r="F58" s="16"/>
      <c r="G58" s="22">
        <f t="shared" si="3"/>
        <v>0</v>
      </c>
    </row>
    <row r="59" spans="1:7" ht="12.75">
      <c r="A59" s="49" t="s">
        <v>88</v>
      </c>
      <c r="B59" s="8" t="s">
        <v>1</v>
      </c>
      <c r="C59" s="5">
        <v>2</v>
      </c>
      <c r="D59" s="24">
        <v>5000</v>
      </c>
      <c r="E59" s="17">
        <f t="shared" si="2"/>
        <v>10000</v>
      </c>
      <c r="F59" s="16"/>
      <c r="G59" s="22">
        <f t="shared" si="3"/>
        <v>0</v>
      </c>
    </row>
    <row r="60" spans="1:7" ht="12.75">
      <c r="A60" s="49" t="s">
        <v>89</v>
      </c>
      <c r="B60" s="8" t="s">
        <v>1</v>
      </c>
      <c r="C60" s="5">
        <v>2</v>
      </c>
      <c r="D60" s="24">
        <v>12000</v>
      </c>
      <c r="E60" s="17">
        <f t="shared" si="2"/>
        <v>24000</v>
      </c>
      <c r="F60" s="16"/>
      <c r="G60" s="22">
        <f t="shared" si="3"/>
        <v>0</v>
      </c>
    </row>
    <row r="61" spans="1:7" ht="12.75">
      <c r="A61" s="49" t="s">
        <v>90</v>
      </c>
      <c r="B61" s="8" t="s">
        <v>1</v>
      </c>
      <c r="C61" s="5">
        <v>10</v>
      </c>
      <c r="D61" s="24">
        <v>2000</v>
      </c>
      <c r="E61" s="17">
        <f t="shared" si="2"/>
        <v>20000</v>
      </c>
      <c r="F61" s="16"/>
      <c r="G61" s="22">
        <f t="shared" si="3"/>
        <v>0</v>
      </c>
    </row>
    <row r="62" spans="1:7" ht="12.75">
      <c r="A62" s="49" t="s">
        <v>91</v>
      </c>
      <c r="B62" s="8" t="s">
        <v>1</v>
      </c>
      <c r="C62" s="5">
        <v>1</v>
      </c>
      <c r="D62" s="24">
        <v>8000</v>
      </c>
      <c r="E62" s="17">
        <f t="shared" si="2"/>
        <v>8000</v>
      </c>
      <c r="F62" s="16"/>
      <c r="G62" s="22">
        <f t="shared" si="3"/>
        <v>0</v>
      </c>
    </row>
    <row r="63" spans="1:7" ht="12.75">
      <c r="A63" s="49" t="s">
        <v>92</v>
      </c>
      <c r="B63" s="8" t="s">
        <v>1</v>
      </c>
      <c r="C63" s="5">
        <v>1</v>
      </c>
      <c r="D63" s="24">
        <v>8000</v>
      </c>
      <c r="E63" s="17">
        <f t="shared" si="2"/>
        <v>8000</v>
      </c>
      <c r="F63" s="16"/>
      <c r="G63" s="22">
        <f t="shared" si="3"/>
        <v>0</v>
      </c>
    </row>
    <row r="64" spans="1:7" ht="12.75">
      <c r="A64" s="74" t="s">
        <v>351</v>
      </c>
      <c r="B64" s="70"/>
      <c r="C64" s="70"/>
      <c r="D64" s="71"/>
      <c r="E64" s="72">
        <f>SUM(E46:E63)</f>
        <v>789000</v>
      </c>
      <c r="F64" s="72"/>
      <c r="G64" s="72">
        <f>SUM(G46:G63)</f>
        <v>435000</v>
      </c>
    </row>
    <row r="65" spans="1:7" ht="12.75">
      <c r="A65" s="111"/>
      <c r="B65" s="100"/>
      <c r="C65" s="100"/>
      <c r="D65" s="100"/>
      <c r="E65" s="112"/>
      <c r="F65" s="110" t="s">
        <v>323</v>
      </c>
      <c r="G65" s="110"/>
    </row>
    <row r="66" spans="1:7" ht="22.5">
      <c r="A66" s="14" t="s">
        <v>318</v>
      </c>
      <c r="B66" s="5" t="s">
        <v>320</v>
      </c>
      <c r="C66" s="5" t="s">
        <v>321</v>
      </c>
      <c r="D66" s="23" t="s">
        <v>322</v>
      </c>
      <c r="E66" s="6" t="s">
        <v>325</v>
      </c>
      <c r="F66" s="6" t="s">
        <v>324</v>
      </c>
      <c r="G66" s="6" t="s">
        <v>325</v>
      </c>
    </row>
    <row r="67" spans="1:7" ht="12.75">
      <c r="A67" s="37" t="s">
        <v>352</v>
      </c>
      <c r="B67" s="26"/>
      <c r="C67" s="26"/>
      <c r="D67" s="30"/>
      <c r="E67" s="31"/>
      <c r="F67" s="32"/>
      <c r="G67" s="33"/>
    </row>
    <row r="68" spans="1:7" ht="25.5">
      <c r="A68" s="50" t="s">
        <v>97</v>
      </c>
      <c r="B68" s="5" t="s">
        <v>1</v>
      </c>
      <c r="C68" s="5">
        <v>3</v>
      </c>
      <c r="D68" s="25"/>
      <c r="E68" s="17">
        <f t="shared" si="2"/>
        <v>0</v>
      </c>
      <c r="F68" s="20"/>
      <c r="G68" s="22">
        <f t="shared" si="3"/>
        <v>0</v>
      </c>
    </row>
    <row r="69" spans="1:7" ht="12.75">
      <c r="A69" s="50" t="s">
        <v>369</v>
      </c>
      <c r="B69" s="5" t="s">
        <v>1</v>
      </c>
      <c r="C69" s="5">
        <v>4</v>
      </c>
      <c r="D69" s="21">
        <v>2000</v>
      </c>
      <c r="E69" s="17">
        <f t="shared" si="2"/>
        <v>8000</v>
      </c>
      <c r="F69" s="20">
        <v>1</v>
      </c>
      <c r="G69" s="22">
        <f t="shared" si="3"/>
        <v>2000</v>
      </c>
    </row>
    <row r="70" spans="1:7" ht="12.75">
      <c r="A70" s="49" t="s">
        <v>100</v>
      </c>
      <c r="B70" s="5" t="s">
        <v>1</v>
      </c>
      <c r="C70" s="5">
        <v>2</v>
      </c>
      <c r="D70" s="21">
        <v>10000</v>
      </c>
      <c r="E70" s="17">
        <f t="shared" si="2"/>
        <v>20000</v>
      </c>
      <c r="F70" s="20">
        <v>1</v>
      </c>
      <c r="G70" s="22">
        <f t="shared" si="3"/>
        <v>10000</v>
      </c>
    </row>
    <row r="71" spans="1:7" ht="12.75">
      <c r="A71" s="49" t="s">
        <v>103</v>
      </c>
      <c r="B71" s="8" t="s">
        <v>1</v>
      </c>
      <c r="C71" s="9">
        <v>1</v>
      </c>
      <c r="D71" s="24">
        <v>30000</v>
      </c>
      <c r="E71" s="17">
        <f t="shared" si="2"/>
        <v>30000</v>
      </c>
      <c r="F71" s="20"/>
      <c r="G71" s="22">
        <f t="shared" si="3"/>
        <v>0</v>
      </c>
    </row>
    <row r="72" spans="1:7" ht="12.75">
      <c r="A72" s="49" t="s">
        <v>105</v>
      </c>
      <c r="B72" s="5" t="s">
        <v>26</v>
      </c>
      <c r="C72" s="5">
        <v>1</v>
      </c>
      <c r="D72" s="24">
        <v>7000</v>
      </c>
      <c r="E72" s="17">
        <f t="shared" si="2"/>
        <v>7000</v>
      </c>
      <c r="F72" s="20"/>
      <c r="G72" s="22">
        <f t="shared" si="3"/>
        <v>0</v>
      </c>
    </row>
    <row r="73" spans="1:7" ht="12.75">
      <c r="A73" s="74" t="s">
        <v>353</v>
      </c>
      <c r="B73" s="70"/>
      <c r="C73" s="70"/>
      <c r="D73" s="71"/>
      <c r="E73" s="72">
        <f>SUM(E68:E72)</f>
        <v>65000</v>
      </c>
      <c r="F73" s="72"/>
      <c r="G73" s="72">
        <f>SUM(G68:G72)</f>
        <v>12000</v>
      </c>
    </row>
    <row r="74" spans="1:7" ht="12.75">
      <c r="A74" s="37" t="s">
        <v>354</v>
      </c>
      <c r="B74" s="26"/>
      <c r="C74" s="26"/>
      <c r="D74" s="30"/>
      <c r="E74" s="31"/>
      <c r="F74" s="38"/>
      <c r="G74" s="33"/>
    </row>
    <row r="75" spans="1:7" ht="12.75">
      <c r="A75" s="40" t="s">
        <v>355</v>
      </c>
      <c r="B75" s="26"/>
      <c r="C75" s="26"/>
      <c r="D75" s="30"/>
      <c r="E75" s="31"/>
      <c r="F75" s="38"/>
      <c r="G75" s="33"/>
    </row>
    <row r="76" spans="1:7" ht="12.75">
      <c r="A76" s="49" t="s">
        <v>107</v>
      </c>
      <c r="B76" s="8" t="s">
        <v>1</v>
      </c>
      <c r="C76" s="9">
        <v>3</v>
      </c>
      <c r="D76" s="21">
        <v>9000</v>
      </c>
      <c r="E76" s="17">
        <f>C76*D76</f>
        <v>27000</v>
      </c>
      <c r="F76" s="20">
        <v>2</v>
      </c>
      <c r="G76" s="22">
        <f>D76*F76</f>
        <v>18000</v>
      </c>
    </row>
    <row r="77" spans="1:7" ht="12.75">
      <c r="A77" s="49" t="s">
        <v>109</v>
      </c>
      <c r="B77" s="8" t="s">
        <v>1</v>
      </c>
      <c r="C77" s="9">
        <v>1</v>
      </c>
      <c r="D77" s="24">
        <v>12000</v>
      </c>
      <c r="E77" s="17">
        <f>C77*D77</f>
        <v>12000</v>
      </c>
      <c r="F77" s="20"/>
      <c r="G77" s="22">
        <f>D77*F77</f>
        <v>0</v>
      </c>
    </row>
    <row r="78" spans="1:7" ht="12.75">
      <c r="A78" s="49" t="s">
        <v>110</v>
      </c>
      <c r="B78" s="8" t="s">
        <v>1</v>
      </c>
      <c r="C78" s="9">
        <v>2</v>
      </c>
      <c r="D78" s="24">
        <v>30000</v>
      </c>
      <c r="E78" s="17">
        <f>C78*D78</f>
        <v>60000</v>
      </c>
      <c r="F78" s="20"/>
      <c r="G78" s="22">
        <f>D78*F78</f>
        <v>0</v>
      </c>
    </row>
    <row r="79" spans="1:7" ht="25.5">
      <c r="A79" s="50" t="s">
        <v>111</v>
      </c>
      <c r="B79" s="5" t="s">
        <v>26</v>
      </c>
      <c r="C79" s="5">
        <v>25</v>
      </c>
      <c r="D79" s="24">
        <v>2000</v>
      </c>
      <c r="E79" s="17">
        <f>C79*D79</f>
        <v>50000</v>
      </c>
      <c r="F79" s="20"/>
      <c r="G79" s="22">
        <f>D79*F79</f>
        <v>0</v>
      </c>
    </row>
    <row r="80" spans="1:7" ht="12.75">
      <c r="A80" s="49" t="s">
        <v>112</v>
      </c>
      <c r="B80" s="8" t="s">
        <v>1</v>
      </c>
      <c r="C80" s="9">
        <v>8</v>
      </c>
      <c r="D80" s="21">
        <v>5000</v>
      </c>
      <c r="E80" s="17">
        <f>C80*D80</f>
        <v>40000</v>
      </c>
      <c r="F80" s="20">
        <v>4</v>
      </c>
      <c r="G80" s="22">
        <f>D80*F80</f>
        <v>20000</v>
      </c>
    </row>
    <row r="81" spans="1:7" ht="12.75">
      <c r="A81" s="76" t="s">
        <v>357</v>
      </c>
      <c r="B81" s="77"/>
      <c r="C81" s="78"/>
      <c r="D81" s="79"/>
      <c r="E81" s="72">
        <f>SUM(E76:E80)</f>
        <v>189000</v>
      </c>
      <c r="F81" s="72"/>
      <c r="G81" s="72">
        <f>SUM(G76:G80)</f>
        <v>38000</v>
      </c>
    </row>
    <row r="82" spans="1:7" ht="12.75">
      <c r="A82" s="41" t="s">
        <v>356</v>
      </c>
      <c r="B82" s="5"/>
      <c r="C82" s="5"/>
      <c r="D82" s="24"/>
      <c r="E82" s="17">
        <f aca="true" t="shared" si="4" ref="E82:E91">C82*D82</f>
        <v>0</v>
      </c>
      <c r="F82" s="20"/>
      <c r="G82" s="22">
        <f aca="true" t="shared" si="5" ref="G82:G91">D82*F82</f>
        <v>0</v>
      </c>
    </row>
    <row r="83" spans="1:7" ht="12.75">
      <c r="A83" s="49" t="s">
        <v>107</v>
      </c>
      <c r="B83" s="8" t="s">
        <v>1</v>
      </c>
      <c r="C83" s="9">
        <v>4</v>
      </c>
      <c r="D83" s="21">
        <v>9000</v>
      </c>
      <c r="E83" s="17">
        <f t="shared" si="4"/>
        <v>36000</v>
      </c>
      <c r="F83" s="20">
        <v>4</v>
      </c>
      <c r="G83" s="22">
        <f t="shared" si="5"/>
        <v>36000</v>
      </c>
    </row>
    <row r="84" spans="1:7" ht="12.75">
      <c r="A84" s="49" t="s">
        <v>114</v>
      </c>
      <c r="B84" s="8" t="s">
        <v>1</v>
      </c>
      <c r="C84" s="9">
        <v>1</v>
      </c>
      <c r="D84" s="21">
        <v>5000</v>
      </c>
      <c r="E84" s="17">
        <f t="shared" si="4"/>
        <v>5000</v>
      </c>
      <c r="F84" s="20">
        <v>1</v>
      </c>
      <c r="G84" s="22">
        <f t="shared" si="5"/>
        <v>5000</v>
      </c>
    </row>
    <row r="85" spans="1:7" ht="12.75">
      <c r="A85" s="49" t="s">
        <v>115</v>
      </c>
      <c r="B85" s="8" t="s">
        <v>1</v>
      </c>
      <c r="C85" s="9">
        <v>1</v>
      </c>
      <c r="D85" s="24">
        <v>8000</v>
      </c>
      <c r="E85" s="17">
        <f t="shared" si="4"/>
        <v>8000</v>
      </c>
      <c r="F85" s="20"/>
      <c r="G85" s="22">
        <f t="shared" si="5"/>
        <v>0</v>
      </c>
    </row>
    <row r="86" spans="1:7" ht="12.75">
      <c r="A86" s="49" t="s">
        <v>116</v>
      </c>
      <c r="B86" s="8" t="s">
        <v>1</v>
      </c>
      <c r="C86" s="5"/>
      <c r="D86" s="24"/>
      <c r="E86" s="17">
        <f t="shared" si="4"/>
        <v>0</v>
      </c>
      <c r="F86" s="20"/>
      <c r="G86" s="22">
        <f t="shared" si="5"/>
        <v>0</v>
      </c>
    </row>
    <row r="87" spans="1:7" ht="12.75">
      <c r="A87" s="49" t="s">
        <v>123</v>
      </c>
      <c r="B87" s="8" t="s">
        <v>1</v>
      </c>
      <c r="C87" s="9">
        <v>10</v>
      </c>
      <c r="D87" s="24">
        <v>2500</v>
      </c>
      <c r="E87" s="17">
        <f t="shared" si="4"/>
        <v>25000</v>
      </c>
      <c r="F87" s="20"/>
      <c r="G87" s="22">
        <f t="shared" si="5"/>
        <v>0</v>
      </c>
    </row>
    <row r="88" spans="1:7" ht="12.75">
      <c r="A88" s="49" t="s">
        <v>117</v>
      </c>
      <c r="B88" s="8" t="s">
        <v>1</v>
      </c>
      <c r="C88" s="9">
        <v>10</v>
      </c>
      <c r="D88" s="24">
        <v>2000</v>
      </c>
      <c r="E88" s="17">
        <f t="shared" si="4"/>
        <v>20000</v>
      </c>
      <c r="F88" s="20"/>
      <c r="G88" s="22">
        <f t="shared" si="5"/>
        <v>0</v>
      </c>
    </row>
    <row r="89" spans="1:7" ht="12.75">
      <c r="A89" s="49" t="s">
        <v>118</v>
      </c>
      <c r="B89" s="8" t="s">
        <v>1</v>
      </c>
      <c r="C89" s="9">
        <v>1</v>
      </c>
      <c r="D89" s="24">
        <v>2000</v>
      </c>
      <c r="E89" s="17">
        <f t="shared" si="4"/>
        <v>2000</v>
      </c>
      <c r="F89" s="20"/>
      <c r="G89" s="22">
        <f t="shared" si="5"/>
        <v>0</v>
      </c>
    </row>
    <row r="90" spans="1:7" ht="12.75">
      <c r="A90" s="49" t="s">
        <v>119</v>
      </c>
      <c r="B90" s="8" t="s">
        <v>26</v>
      </c>
      <c r="C90" s="9">
        <v>1</v>
      </c>
      <c r="D90" s="24">
        <v>3000</v>
      </c>
      <c r="E90" s="17">
        <f t="shared" si="4"/>
        <v>3000</v>
      </c>
      <c r="F90" s="20"/>
      <c r="G90" s="22">
        <f t="shared" si="5"/>
        <v>0</v>
      </c>
    </row>
    <row r="91" spans="1:7" ht="12.75">
      <c r="A91" s="49" t="s">
        <v>120</v>
      </c>
      <c r="B91" s="8" t="s">
        <v>1</v>
      </c>
      <c r="C91" s="9">
        <v>1</v>
      </c>
      <c r="D91" s="24">
        <v>5000</v>
      </c>
      <c r="E91" s="17">
        <f t="shared" si="4"/>
        <v>5000</v>
      </c>
      <c r="F91" s="20"/>
      <c r="G91" s="22">
        <f t="shared" si="5"/>
        <v>0</v>
      </c>
    </row>
    <row r="92" spans="1:7" ht="12.75">
      <c r="A92" s="36" t="s">
        <v>358</v>
      </c>
      <c r="B92" s="26"/>
      <c r="C92" s="26"/>
      <c r="D92" s="30"/>
      <c r="E92" s="31">
        <f>SUM(E82:E91)</f>
        <v>104000</v>
      </c>
      <c r="F92" s="31"/>
      <c r="G92" s="31">
        <f>SUM(G82:G91)</f>
        <v>41000</v>
      </c>
    </row>
    <row r="93" spans="1:7" ht="12.75">
      <c r="A93" s="74" t="s">
        <v>359</v>
      </c>
      <c r="B93" s="70"/>
      <c r="C93" s="70"/>
      <c r="D93" s="71"/>
      <c r="E93" s="72">
        <f>E81+E92</f>
        <v>293000</v>
      </c>
      <c r="F93" s="72"/>
      <c r="G93" s="72">
        <f>G81+G92</f>
        <v>79000</v>
      </c>
    </row>
    <row r="94" spans="1:7" ht="12.75">
      <c r="A94" s="10" t="s">
        <v>360</v>
      </c>
      <c r="B94" s="5"/>
      <c r="C94" s="5"/>
      <c r="D94" s="24"/>
      <c r="E94" s="17"/>
      <c r="F94" s="20"/>
      <c r="G94" s="22"/>
    </row>
    <row r="95" spans="1:7" ht="12.75">
      <c r="A95" s="49" t="s">
        <v>126</v>
      </c>
      <c r="B95" s="8" t="s">
        <v>1</v>
      </c>
      <c r="C95" s="5"/>
      <c r="D95" s="24"/>
      <c r="E95" s="17">
        <f aca="true" t="shared" si="6" ref="E95:E103">C95*D95</f>
        <v>0</v>
      </c>
      <c r="F95" s="20"/>
      <c r="G95" s="22">
        <f aca="true" t="shared" si="7" ref="G95:G103">D95*F95</f>
        <v>0</v>
      </c>
    </row>
    <row r="96" spans="1:7" ht="12.75">
      <c r="A96" s="49" t="s">
        <v>127</v>
      </c>
      <c r="B96" s="8" t="s">
        <v>1</v>
      </c>
      <c r="C96" s="9">
        <v>100</v>
      </c>
      <c r="D96" s="24">
        <v>2000</v>
      </c>
      <c r="E96" s="17">
        <f t="shared" si="6"/>
        <v>200000</v>
      </c>
      <c r="F96" s="20"/>
      <c r="G96" s="22">
        <f t="shared" si="7"/>
        <v>0</v>
      </c>
    </row>
    <row r="97" spans="1:7" ht="12.75">
      <c r="A97" s="49" t="s">
        <v>128</v>
      </c>
      <c r="B97" s="8" t="s">
        <v>1</v>
      </c>
      <c r="C97" s="9">
        <v>10</v>
      </c>
      <c r="D97" s="24">
        <v>2500</v>
      </c>
      <c r="E97" s="17">
        <f t="shared" si="6"/>
        <v>25000</v>
      </c>
      <c r="F97" s="20"/>
      <c r="G97" s="22">
        <f t="shared" si="7"/>
        <v>0</v>
      </c>
    </row>
    <row r="98" spans="1:7" ht="12.75">
      <c r="A98" s="49" t="s">
        <v>129</v>
      </c>
      <c r="B98" s="8" t="s">
        <v>1</v>
      </c>
      <c r="C98" s="9">
        <v>5</v>
      </c>
      <c r="D98" s="24">
        <v>2000</v>
      </c>
      <c r="E98" s="17">
        <f t="shared" si="6"/>
        <v>10000</v>
      </c>
      <c r="F98" s="20"/>
      <c r="G98" s="22">
        <f t="shared" si="7"/>
        <v>0</v>
      </c>
    </row>
    <row r="99" spans="1:7" ht="12.75">
      <c r="A99" s="49" t="s">
        <v>130</v>
      </c>
      <c r="B99" s="8" t="s">
        <v>1</v>
      </c>
      <c r="C99" s="9">
        <v>5</v>
      </c>
      <c r="D99" s="24">
        <v>1200</v>
      </c>
      <c r="E99" s="17">
        <f t="shared" si="6"/>
        <v>6000</v>
      </c>
      <c r="F99" s="20"/>
      <c r="G99" s="22">
        <f t="shared" si="7"/>
        <v>0</v>
      </c>
    </row>
    <row r="100" spans="1:7" ht="12.75">
      <c r="A100" s="50" t="s">
        <v>386</v>
      </c>
      <c r="B100" s="8" t="s">
        <v>1</v>
      </c>
      <c r="C100" s="5">
        <v>1</v>
      </c>
      <c r="D100" s="24">
        <v>6000</v>
      </c>
      <c r="E100" s="17">
        <f t="shared" si="6"/>
        <v>6000</v>
      </c>
      <c r="F100" s="20"/>
      <c r="G100" s="22">
        <f t="shared" si="7"/>
        <v>0</v>
      </c>
    </row>
    <row r="101" spans="1:7" ht="12.75">
      <c r="A101" s="49" t="s">
        <v>448</v>
      </c>
      <c r="B101" s="8" t="s">
        <v>1</v>
      </c>
      <c r="C101" s="5">
        <v>1</v>
      </c>
      <c r="D101" s="24">
        <v>70000</v>
      </c>
      <c r="E101" s="17">
        <f t="shared" si="6"/>
        <v>70000</v>
      </c>
      <c r="F101" s="20"/>
      <c r="G101" s="22">
        <f t="shared" si="7"/>
        <v>0</v>
      </c>
    </row>
    <row r="102" spans="1:7" ht="12.75">
      <c r="A102" s="49" t="s">
        <v>136</v>
      </c>
      <c r="B102" s="8" t="s">
        <v>1</v>
      </c>
      <c r="C102" s="9">
        <v>1</v>
      </c>
      <c r="D102" s="24">
        <v>3000</v>
      </c>
      <c r="E102" s="17">
        <f t="shared" si="6"/>
        <v>3000</v>
      </c>
      <c r="F102" s="20"/>
      <c r="G102" s="22">
        <f t="shared" si="7"/>
        <v>0</v>
      </c>
    </row>
    <row r="103" spans="1:7" ht="12.75">
      <c r="A103" s="49" t="s">
        <v>137</v>
      </c>
      <c r="B103" s="8" t="s">
        <v>1</v>
      </c>
      <c r="C103" s="9">
        <v>2</v>
      </c>
      <c r="D103" s="24">
        <v>30000</v>
      </c>
      <c r="E103" s="17">
        <f t="shared" si="6"/>
        <v>60000</v>
      </c>
      <c r="F103" s="20"/>
      <c r="G103" s="22">
        <f t="shared" si="7"/>
        <v>0</v>
      </c>
    </row>
    <row r="104" spans="1:7" ht="12.75">
      <c r="A104" s="76" t="s">
        <v>361</v>
      </c>
      <c r="B104" s="70"/>
      <c r="C104" s="70"/>
      <c r="D104" s="71"/>
      <c r="E104" s="72">
        <f>SUM(E95:E103)</f>
        <v>380000</v>
      </c>
      <c r="F104" s="72"/>
      <c r="G104" s="72">
        <f>SUM(G95:G103)</f>
        <v>0</v>
      </c>
    </row>
    <row r="105" spans="1:7" ht="12.75">
      <c r="A105" s="42" t="s">
        <v>362</v>
      </c>
      <c r="B105" s="5"/>
      <c r="C105" s="5"/>
      <c r="D105" s="24"/>
      <c r="E105" s="17"/>
      <c r="F105" s="20"/>
      <c r="G105" s="22"/>
    </row>
    <row r="106" spans="1:7" ht="15">
      <c r="A106" s="51" t="s">
        <v>82</v>
      </c>
      <c r="B106" s="8" t="s">
        <v>1</v>
      </c>
      <c r="C106" s="9">
        <v>1</v>
      </c>
      <c r="D106" s="24">
        <v>30000</v>
      </c>
      <c r="E106" s="17">
        <f>C106*D106</f>
        <v>30000</v>
      </c>
      <c r="F106" s="20"/>
      <c r="G106" s="22">
        <f>D106*F106</f>
        <v>0</v>
      </c>
    </row>
    <row r="107" spans="1:7" ht="12.75">
      <c r="A107" s="76" t="s">
        <v>363</v>
      </c>
      <c r="B107" s="77"/>
      <c r="C107" s="70"/>
      <c r="D107" s="71"/>
      <c r="E107" s="72">
        <f>SUM(E106:E106)</f>
        <v>30000</v>
      </c>
      <c r="F107" s="72"/>
      <c r="G107" s="72">
        <f>SUM(G106:G106)</f>
        <v>0</v>
      </c>
    </row>
    <row r="108" spans="1:7" ht="12.75">
      <c r="A108" s="37" t="s">
        <v>364</v>
      </c>
      <c r="B108" s="26"/>
      <c r="C108" s="26"/>
      <c r="D108" s="30"/>
      <c r="E108" s="31"/>
      <c r="F108" s="38"/>
      <c r="G108" s="33"/>
    </row>
    <row r="109" spans="1:7" ht="12.75">
      <c r="A109" s="49" t="s">
        <v>143</v>
      </c>
      <c r="B109" s="8" t="s">
        <v>1</v>
      </c>
      <c r="C109" s="9">
        <v>3</v>
      </c>
      <c r="D109" s="24">
        <v>30000</v>
      </c>
      <c r="E109" s="17">
        <f>C109*D109</f>
        <v>90000</v>
      </c>
      <c r="F109" s="20"/>
      <c r="G109" s="22">
        <f>D109*F109</f>
        <v>0</v>
      </c>
    </row>
    <row r="110" spans="1:7" ht="12.75">
      <c r="A110" s="49" t="s">
        <v>145</v>
      </c>
      <c r="B110" s="8" t="s">
        <v>1</v>
      </c>
      <c r="C110" s="9">
        <v>2</v>
      </c>
      <c r="D110" s="24">
        <v>25000</v>
      </c>
      <c r="E110" s="17">
        <f>C110*D110</f>
        <v>50000</v>
      </c>
      <c r="F110" s="20"/>
      <c r="G110" s="22">
        <f>D110*F110</f>
        <v>0</v>
      </c>
    </row>
    <row r="111" spans="1:7" ht="12.75">
      <c r="A111" s="49" t="s">
        <v>146</v>
      </c>
      <c r="B111" s="8" t="s">
        <v>1</v>
      </c>
      <c r="C111" s="9">
        <v>4</v>
      </c>
      <c r="D111" s="24">
        <v>4500</v>
      </c>
      <c r="E111" s="17">
        <f>C111*D111</f>
        <v>18000</v>
      </c>
      <c r="F111" s="20"/>
      <c r="G111" s="22">
        <f>D111*F111</f>
        <v>0</v>
      </c>
    </row>
    <row r="112" spans="1:7" ht="12.75">
      <c r="A112" s="76" t="s">
        <v>366</v>
      </c>
      <c r="B112" s="67"/>
      <c r="C112" s="67"/>
      <c r="D112" s="68"/>
      <c r="E112" s="75">
        <f>SUM(E108:E111)</f>
        <v>158000</v>
      </c>
      <c r="F112" s="75"/>
      <c r="G112" s="75">
        <f>SUM(G108:G111)</f>
        <v>0</v>
      </c>
    </row>
    <row r="113" spans="1:7" ht="12.75">
      <c r="A113" s="52" t="s">
        <v>377</v>
      </c>
      <c r="B113" s="5"/>
      <c r="C113" s="5"/>
      <c r="D113" s="24"/>
      <c r="E113" s="17"/>
      <c r="F113" s="20"/>
      <c r="G113" s="22"/>
    </row>
    <row r="114" spans="1:7" ht="12.75">
      <c r="A114" s="83" t="s">
        <v>440</v>
      </c>
      <c r="B114" s="70"/>
      <c r="C114" s="70"/>
      <c r="D114" s="71"/>
      <c r="E114" s="72">
        <f>E112+E107+E104+E93+E81+E73+E64+E45+E40+E30</f>
        <v>3736650</v>
      </c>
      <c r="F114" s="72"/>
      <c r="G114" s="72">
        <f>G112+G107+G104+G93+G81+G73+G64+G45+G40+G30</f>
        <v>800000</v>
      </c>
    </row>
    <row r="115" spans="1:7" ht="12.75">
      <c r="A115" s="136"/>
      <c r="B115" s="113"/>
      <c r="C115" s="113"/>
      <c r="D115" s="137"/>
      <c r="E115" s="138"/>
      <c r="F115" s="138"/>
      <c r="G115" s="138"/>
    </row>
    <row r="116" spans="1:7" ht="12.75">
      <c r="A116" s="136"/>
      <c r="B116" s="113"/>
      <c r="C116" s="113"/>
      <c r="D116" s="137"/>
      <c r="E116" s="138"/>
      <c r="F116" s="138"/>
      <c r="G116" s="138"/>
    </row>
    <row r="117" spans="1:7" ht="12.75">
      <c r="A117" s="136"/>
      <c r="B117" s="113"/>
      <c r="C117" s="113"/>
      <c r="D117" s="137"/>
      <c r="E117" s="138"/>
      <c r="F117" s="138"/>
      <c r="G117" s="138"/>
    </row>
    <row r="118" spans="1:7" ht="12.75">
      <c r="A118" s="136"/>
      <c r="B118" s="113"/>
      <c r="C118" s="113"/>
      <c r="D118" s="137"/>
      <c r="E118" s="138"/>
      <c r="F118" s="138"/>
      <c r="G118" s="138"/>
    </row>
    <row r="119" spans="1:7" ht="12.75">
      <c r="A119" s="136"/>
      <c r="B119" s="113"/>
      <c r="C119" s="113"/>
      <c r="D119" s="137"/>
      <c r="E119" s="138"/>
      <c r="F119" s="138"/>
      <c r="G119" s="138"/>
    </row>
    <row r="120" spans="1:7" ht="12.75">
      <c r="A120" s="136"/>
      <c r="B120" s="113"/>
      <c r="C120" s="113"/>
      <c r="D120" s="137"/>
      <c r="E120" s="138"/>
      <c r="F120" s="138"/>
      <c r="G120" s="138"/>
    </row>
    <row r="121" spans="1:7" ht="12.75">
      <c r="A121" s="136"/>
      <c r="B121" s="113"/>
      <c r="C121" s="113"/>
      <c r="D121" s="137"/>
      <c r="E121" s="138"/>
      <c r="F121" s="138"/>
      <c r="G121" s="138"/>
    </row>
    <row r="122" spans="1:7" ht="12.75">
      <c r="A122" s="136"/>
      <c r="B122" s="113"/>
      <c r="C122" s="113"/>
      <c r="D122" s="137"/>
      <c r="E122" s="138"/>
      <c r="F122" s="138"/>
      <c r="G122" s="138"/>
    </row>
    <row r="123" spans="1:7" ht="12.75">
      <c r="A123" s="136"/>
      <c r="B123" s="113"/>
      <c r="C123" s="113"/>
      <c r="D123" s="137"/>
      <c r="E123" s="138"/>
      <c r="F123" s="138"/>
      <c r="G123" s="138"/>
    </row>
    <row r="124" spans="1:7" ht="12.75">
      <c r="A124" s="136"/>
      <c r="B124" s="113"/>
      <c r="C124" s="113"/>
      <c r="D124" s="137"/>
      <c r="E124" s="138"/>
      <c r="F124" s="138"/>
      <c r="G124" s="138"/>
    </row>
    <row r="125" spans="1:7" ht="12.75">
      <c r="A125" s="136"/>
      <c r="B125" s="113"/>
      <c r="C125" s="113"/>
      <c r="D125" s="137"/>
      <c r="E125" s="138"/>
      <c r="F125" s="138"/>
      <c r="G125" s="138"/>
    </row>
    <row r="126" spans="1:7" ht="12.75">
      <c r="A126" s="136"/>
      <c r="B126" s="113"/>
      <c r="C126" s="113"/>
      <c r="D126" s="137"/>
      <c r="E126" s="138"/>
      <c r="F126" s="138"/>
      <c r="G126" s="138"/>
    </row>
    <row r="127" spans="1:7" ht="12.75">
      <c r="A127" s="111"/>
      <c r="B127" s="100"/>
      <c r="C127" s="100"/>
      <c r="D127" s="100"/>
      <c r="E127" s="112"/>
      <c r="F127" s="110" t="s">
        <v>323</v>
      </c>
      <c r="G127" s="110"/>
    </row>
    <row r="128" spans="1:7" ht="22.5">
      <c r="A128" s="14" t="s">
        <v>318</v>
      </c>
      <c r="B128" s="5" t="s">
        <v>320</v>
      </c>
      <c r="C128" s="5" t="s">
        <v>321</v>
      </c>
      <c r="D128" s="23" t="s">
        <v>322</v>
      </c>
      <c r="E128" s="6" t="s">
        <v>325</v>
      </c>
      <c r="F128" s="6" t="s">
        <v>324</v>
      </c>
      <c r="G128" s="6" t="s">
        <v>325</v>
      </c>
    </row>
    <row r="129" spans="1:7" ht="12.75">
      <c r="A129" s="85" t="s">
        <v>391</v>
      </c>
      <c r="B129" s="86"/>
      <c r="C129" s="86"/>
      <c r="D129" s="87"/>
      <c r="E129" s="88"/>
      <c r="F129" s="89"/>
      <c r="G129" s="90"/>
    </row>
    <row r="130" spans="1:7" ht="12.75">
      <c r="A130" s="52" t="s">
        <v>379</v>
      </c>
      <c r="B130" s="5"/>
      <c r="C130" s="5"/>
      <c r="D130" s="24"/>
      <c r="E130" s="17"/>
      <c r="F130" s="20"/>
      <c r="G130" s="22"/>
    </row>
    <row r="131" spans="1:7" ht="12.75">
      <c r="A131" s="49" t="s">
        <v>215</v>
      </c>
      <c r="B131" s="5" t="s">
        <v>26</v>
      </c>
      <c r="C131" s="5">
        <v>1</v>
      </c>
      <c r="D131" s="24">
        <v>9000</v>
      </c>
      <c r="E131" s="17">
        <f aca="true" t="shared" si="8" ref="E131:E150">C131*D131</f>
        <v>9000</v>
      </c>
      <c r="F131" s="20"/>
      <c r="G131" s="22">
        <f aca="true" t="shared" si="9" ref="G131:G150">D131*F131</f>
        <v>0</v>
      </c>
    </row>
    <row r="132" spans="1:7" ht="12.75">
      <c r="A132" s="49" t="s">
        <v>217</v>
      </c>
      <c r="B132" s="8" t="s">
        <v>1</v>
      </c>
      <c r="C132" s="9">
        <v>3</v>
      </c>
      <c r="D132" s="24">
        <v>10000</v>
      </c>
      <c r="E132" s="17">
        <f t="shared" si="8"/>
        <v>30000</v>
      </c>
      <c r="F132" s="20"/>
      <c r="G132" s="22">
        <f t="shared" si="9"/>
        <v>0</v>
      </c>
    </row>
    <row r="133" spans="1:7" ht="12.75">
      <c r="A133" s="49" t="s">
        <v>218</v>
      </c>
      <c r="B133" s="8" t="s">
        <v>1</v>
      </c>
      <c r="C133" s="9">
        <v>10</v>
      </c>
      <c r="D133" s="24">
        <v>2500</v>
      </c>
      <c r="E133" s="17">
        <f t="shared" si="8"/>
        <v>25000</v>
      </c>
      <c r="F133" s="20"/>
      <c r="G133" s="22">
        <f t="shared" si="9"/>
        <v>0</v>
      </c>
    </row>
    <row r="134" spans="1:7" ht="12.75">
      <c r="A134" s="49" t="s">
        <v>219</v>
      </c>
      <c r="B134" s="8" t="s">
        <v>1</v>
      </c>
      <c r="C134" s="9">
        <v>10</v>
      </c>
      <c r="D134" s="24">
        <v>2500</v>
      </c>
      <c r="E134" s="17">
        <f t="shared" si="8"/>
        <v>25000</v>
      </c>
      <c r="F134" s="20"/>
      <c r="G134" s="22">
        <f t="shared" si="9"/>
        <v>0</v>
      </c>
    </row>
    <row r="135" spans="1:7" ht="12.75">
      <c r="A135" s="49" t="s">
        <v>220</v>
      </c>
      <c r="B135" s="8" t="s">
        <v>1</v>
      </c>
      <c r="C135" s="9">
        <v>3</v>
      </c>
      <c r="D135" s="24">
        <v>2000</v>
      </c>
      <c r="E135" s="17">
        <f t="shared" si="8"/>
        <v>6000</v>
      </c>
      <c r="F135" s="20"/>
      <c r="G135" s="22">
        <f t="shared" si="9"/>
        <v>0</v>
      </c>
    </row>
    <row r="136" spans="1:7" ht="12.75">
      <c r="A136" s="49" t="s">
        <v>221</v>
      </c>
      <c r="B136" s="8" t="s">
        <v>1</v>
      </c>
      <c r="C136" s="9">
        <v>10</v>
      </c>
      <c r="D136" s="24">
        <v>1200</v>
      </c>
      <c r="E136" s="17">
        <f t="shared" si="8"/>
        <v>12000</v>
      </c>
      <c r="F136" s="20"/>
      <c r="G136" s="22">
        <f t="shared" si="9"/>
        <v>0</v>
      </c>
    </row>
    <row r="137" spans="1:7" ht="12.75">
      <c r="A137" s="49" t="s">
        <v>222</v>
      </c>
      <c r="B137" s="8" t="s">
        <v>1</v>
      </c>
      <c r="C137" s="9">
        <v>1</v>
      </c>
      <c r="D137" s="24">
        <v>3000</v>
      </c>
      <c r="E137" s="17">
        <f t="shared" si="8"/>
        <v>3000</v>
      </c>
      <c r="F137" s="20"/>
      <c r="G137" s="22">
        <f t="shared" si="9"/>
        <v>0</v>
      </c>
    </row>
    <row r="138" spans="1:7" ht="12.75">
      <c r="A138" s="49" t="s">
        <v>223</v>
      </c>
      <c r="B138" s="8" t="s">
        <v>1</v>
      </c>
      <c r="C138" s="9">
        <v>3</v>
      </c>
      <c r="D138" s="24">
        <v>5000</v>
      </c>
      <c r="E138" s="17">
        <f t="shared" si="8"/>
        <v>15000</v>
      </c>
      <c r="F138" s="20"/>
      <c r="G138" s="22">
        <f t="shared" si="9"/>
        <v>0</v>
      </c>
    </row>
    <row r="139" spans="1:7" ht="12.75">
      <c r="A139" s="49" t="s">
        <v>224</v>
      </c>
      <c r="B139" s="8" t="s">
        <v>1</v>
      </c>
      <c r="C139" s="9">
        <v>1</v>
      </c>
      <c r="D139" s="24">
        <v>8000</v>
      </c>
      <c r="E139" s="17">
        <f t="shared" si="8"/>
        <v>8000</v>
      </c>
      <c r="F139" s="20"/>
      <c r="G139" s="22">
        <f t="shared" si="9"/>
        <v>0</v>
      </c>
    </row>
    <row r="140" spans="1:7" ht="12.75">
      <c r="A140" s="49" t="s">
        <v>225</v>
      </c>
      <c r="B140" s="8" t="s">
        <v>1</v>
      </c>
      <c r="C140" s="9">
        <v>2</v>
      </c>
      <c r="D140" s="24">
        <v>5000</v>
      </c>
      <c r="E140" s="17">
        <f t="shared" si="8"/>
        <v>10000</v>
      </c>
      <c r="F140" s="20"/>
      <c r="G140" s="22">
        <f t="shared" si="9"/>
        <v>0</v>
      </c>
    </row>
    <row r="141" spans="1:7" ht="12.75">
      <c r="A141" s="49" t="s">
        <v>227</v>
      </c>
      <c r="B141" s="8" t="s">
        <v>1</v>
      </c>
      <c r="C141" s="9">
        <v>5</v>
      </c>
      <c r="D141" s="24">
        <v>8000</v>
      </c>
      <c r="E141" s="17">
        <f t="shared" si="8"/>
        <v>40000</v>
      </c>
      <c r="F141" s="20"/>
      <c r="G141" s="22">
        <f t="shared" si="9"/>
        <v>0</v>
      </c>
    </row>
    <row r="142" spans="1:7" ht="12.75">
      <c r="A142" s="49" t="s">
        <v>228</v>
      </c>
      <c r="B142" s="8" t="s">
        <v>1</v>
      </c>
      <c r="C142" s="9">
        <v>5</v>
      </c>
      <c r="D142" s="24">
        <v>2000</v>
      </c>
      <c r="E142" s="17">
        <f t="shared" si="8"/>
        <v>10000</v>
      </c>
      <c r="F142" s="20"/>
      <c r="G142" s="22">
        <f t="shared" si="9"/>
        <v>0</v>
      </c>
    </row>
    <row r="143" spans="1:7" ht="12.75">
      <c r="A143" s="49" t="s">
        <v>229</v>
      </c>
      <c r="B143" s="8" t="s">
        <v>1</v>
      </c>
      <c r="C143" s="9">
        <v>1</v>
      </c>
      <c r="D143" s="24">
        <v>15000</v>
      </c>
      <c r="E143" s="17">
        <f t="shared" si="8"/>
        <v>15000</v>
      </c>
      <c r="F143" s="20"/>
      <c r="G143" s="22">
        <f t="shared" si="9"/>
        <v>0</v>
      </c>
    </row>
    <row r="144" spans="1:7" ht="12.75">
      <c r="A144" s="49" t="s">
        <v>230</v>
      </c>
      <c r="B144" s="8" t="s">
        <v>1</v>
      </c>
      <c r="C144" s="9">
        <v>1</v>
      </c>
      <c r="D144" s="24">
        <v>5000</v>
      </c>
      <c r="E144" s="17">
        <f t="shared" si="8"/>
        <v>5000</v>
      </c>
      <c r="F144" s="20"/>
      <c r="G144" s="22">
        <f t="shared" si="9"/>
        <v>0</v>
      </c>
    </row>
    <row r="145" spans="1:7" ht="12.75">
      <c r="A145" s="49" t="s">
        <v>231</v>
      </c>
      <c r="B145" s="8" t="s">
        <v>1</v>
      </c>
      <c r="C145" s="9">
        <v>1</v>
      </c>
      <c r="D145" s="24">
        <v>2000</v>
      </c>
      <c r="E145" s="17">
        <f t="shared" si="8"/>
        <v>2000</v>
      </c>
      <c r="F145" s="20"/>
      <c r="G145" s="22">
        <f t="shared" si="9"/>
        <v>0</v>
      </c>
    </row>
    <row r="146" spans="1:7" ht="12.75">
      <c r="A146" s="49" t="s">
        <v>387</v>
      </c>
      <c r="B146" s="8" t="s">
        <v>1</v>
      </c>
      <c r="C146" s="9">
        <v>4</v>
      </c>
      <c r="D146" s="24">
        <v>30000</v>
      </c>
      <c r="E146" s="17">
        <f t="shared" si="8"/>
        <v>120000</v>
      </c>
      <c r="F146" s="20"/>
      <c r="G146" s="22">
        <f t="shared" si="9"/>
        <v>0</v>
      </c>
    </row>
    <row r="147" spans="1:7" ht="12.75">
      <c r="A147" s="49" t="s">
        <v>237</v>
      </c>
      <c r="B147" s="8" t="s">
        <v>1</v>
      </c>
      <c r="C147" s="9">
        <v>1</v>
      </c>
      <c r="D147" s="24">
        <v>20000</v>
      </c>
      <c r="E147" s="17">
        <f t="shared" si="8"/>
        <v>20000</v>
      </c>
      <c r="F147" s="20"/>
      <c r="G147" s="22">
        <f t="shared" si="9"/>
        <v>0</v>
      </c>
    </row>
    <row r="148" spans="1:7" ht="12.75">
      <c r="A148" s="49" t="s">
        <v>238</v>
      </c>
      <c r="B148" s="8" t="s">
        <v>1</v>
      </c>
      <c r="C148" s="9">
        <v>2</v>
      </c>
      <c r="D148" s="24">
        <v>15000</v>
      </c>
      <c r="E148" s="17">
        <f t="shared" si="8"/>
        <v>30000</v>
      </c>
      <c r="F148" s="20"/>
      <c r="G148" s="22">
        <f t="shared" si="9"/>
        <v>0</v>
      </c>
    </row>
    <row r="149" spans="1:7" ht="25.5">
      <c r="A149" s="50" t="s">
        <v>239</v>
      </c>
      <c r="B149" s="5"/>
      <c r="C149" s="9">
        <v>1</v>
      </c>
      <c r="D149" s="24">
        <v>30000</v>
      </c>
      <c r="E149" s="17">
        <f t="shared" si="8"/>
        <v>30000</v>
      </c>
      <c r="F149" s="20"/>
      <c r="G149" s="22">
        <f t="shared" si="9"/>
        <v>0</v>
      </c>
    </row>
    <row r="150" spans="1:7" ht="12.75">
      <c r="A150" s="49" t="s">
        <v>240</v>
      </c>
      <c r="B150" s="8" t="s">
        <v>1</v>
      </c>
      <c r="C150" s="9">
        <v>2</v>
      </c>
      <c r="D150" s="24">
        <v>8000</v>
      </c>
      <c r="E150" s="17">
        <f t="shared" si="8"/>
        <v>16000</v>
      </c>
      <c r="F150" s="20"/>
      <c r="G150" s="22">
        <f t="shared" si="9"/>
        <v>0</v>
      </c>
    </row>
    <row r="151" spans="1:7" ht="12.75">
      <c r="A151" s="91" t="s">
        <v>388</v>
      </c>
      <c r="B151" s="92"/>
      <c r="C151" s="93"/>
      <c r="D151" s="94"/>
      <c r="E151" s="95">
        <f>SUM(E131:E150)</f>
        <v>431000</v>
      </c>
      <c r="F151" s="95"/>
      <c r="G151" s="95">
        <f>SUM(G131:G150)</f>
        <v>0</v>
      </c>
    </row>
    <row r="152" spans="1:7" ht="12.75">
      <c r="A152" s="61" t="s">
        <v>350</v>
      </c>
      <c r="B152" s="5"/>
      <c r="C152" s="5"/>
      <c r="D152" s="24"/>
      <c r="E152" s="17"/>
      <c r="F152" s="20"/>
      <c r="G152" s="22"/>
    </row>
    <row r="153" spans="1:7" ht="12.75">
      <c r="A153" s="49" t="s">
        <v>245</v>
      </c>
      <c r="B153" s="8" t="s">
        <v>1</v>
      </c>
      <c r="C153" s="9">
        <v>1</v>
      </c>
      <c r="D153" s="24">
        <v>10000</v>
      </c>
      <c r="E153" s="17">
        <f aca="true" t="shared" si="10" ref="E153:E168">C153*D153</f>
        <v>10000</v>
      </c>
      <c r="F153" s="20"/>
      <c r="G153" s="22">
        <f aca="true" t="shared" si="11" ref="G153:G168">D153*F153</f>
        <v>0</v>
      </c>
    </row>
    <row r="154" spans="1:7" ht="12.75">
      <c r="A154" s="49" t="s">
        <v>246</v>
      </c>
      <c r="B154" s="8" t="s">
        <v>1</v>
      </c>
      <c r="C154" s="9">
        <v>3</v>
      </c>
      <c r="D154" s="24">
        <v>3000</v>
      </c>
      <c r="E154" s="17">
        <f t="shared" si="10"/>
        <v>9000</v>
      </c>
      <c r="F154" s="20"/>
      <c r="G154" s="22">
        <f t="shared" si="11"/>
        <v>0</v>
      </c>
    </row>
    <row r="155" spans="1:7" ht="12.75">
      <c r="A155" s="49" t="s">
        <v>247</v>
      </c>
      <c r="B155" s="8" t="s">
        <v>1</v>
      </c>
      <c r="C155" s="9">
        <v>1</v>
      </c>
      <c r="D155" s="24">
        <v>15000</v>
      </c>
      <c r="E155" s="17">
        <f t="shared" si="10"/>
        <v>15000</v>
      </c>
      <c r="F155" s="20"/>
      <c r="G155" s="22">
        <f t="shared" si="11"/>
        <v>0</v>
      </c>
    </row>
    <row r="156" spans="1:7" ht="12.75">
      <c r="A156" s="49" t="s">
        <v>248</v>
      </c>
      <c r="B156" s="8" t="s">
        <v>1</v>
      </c>
      <c r="C156" s="9">
        <v>1</v>
      </c>
      <c r="D156" s="24">
        <v>5000</v>
      </c>
      <c r="E156" s="17">
        <f t="shared" si="10"/>
        <v>5000</v>
      </c>
      <c r="F156" s="20"/>
      <c r="G156" s="22">
        <f t="shared" si="11"/>
        <v>0</v>
      </c>
    </row>
    <row r="157" spans="1:7" ht="12.75">
      <c r="A157" s="49" t="s">
        <v>249</v>
      </c>
      <c r="B157" s="8" t="s">
        <v>1</v>
      </c>
      <c r="C157" s="9">
        <v>2</v>
      </c>
      <c r="D157" s="24">
        <v>9000</v>
      </c>
      <c r="E157" s="17">
        <f t="shared" si="10"/>
        <v>18000</v>
      </c>
      <c r="F157" s="20"/>
      <c r="G157" s="22">
        <f t="shared" si="11"/>
        <v>0</v>
      </c>
    </row>
    <row r="158" spans="1:7" ht="12.75">
      <c r="A158" s="49" t="s">
        <v>251</v>
      </c>
      <c r="B158" s="8" t="s">
        <v>1</v>
      </c>
      <c r="C158" s="9">
        <v>3</v>
      </c>
      <c r="D158" s="24">
        <v>8000</v>
      </c>
      <c r="E158" s="17">
        <f t="shared" si="10"/>
        <v>24000</v>
      </c>
      <c r="F158" s="20"/>
      <c r="G158" s="22">
        <f t="shared" si="11"/>
        <v>0</v>
      </c>
    </row>
    <row r="159" spans="1:7" ht="12.75">
      <c r="A159" s="49" t="s">
        <v>252</v>
      </c>
      <c r="B159" s="8" t="s">
        <v>1</v>
      </c>
      <c r="C159" s="9">
        <v>1</v>
      </c>
      <c r="D159" s="24">
        <v>8000</v>
      </c>
      <c r="E159" s="17">
        <f t="shared" si="10"/>
        <v>8000</v>
      </c>
      <c r="F159" s="20"/>
      <c r="G159" s="22">
        <f t="shared" si="11"/>
        <v>0</v>
      </c>
    </row>
    <row r="160" spans="1:7" ht="12.75">
      <c r="A160" s="49" t="s">
        <v>253</v>
      </c>
      <c r="B160" s="8" t="s">
        <v>1</v>
      </c>
      <c r="C160" s="9">
        <v>10</v>
      </c>
      <c r="D160" s="24">
        <v>2500</v>
      </c>
      <c r="E160" s="17">
        <f t="shared" si="10"/>
        <v>25000</v>
      </c>
      <c r="F160" s="20"/>
      <c r="G160" s="22">
        <f t="shared" si="11"/>
        <v>0</v>
      </c>
    </row>
    <row r="161" spans="1:7" ht="12.75">
      <c r="A161" s="49" t="s">
        <v>254</v>
      </c>
      <c r="B161" s="8" t="s">
        <v>1</v>
      </c>
      <c r="C161" s="9">
        <v>10</v>
      </c>
      <c r="D161" s="24">
        <v>1200</v>
      </c>
      <c r="E161" s="17">
        <f t="shared" si="10"/>
        <v>12000</v>
      </c>
      <c r="F161" s="20"/>
      <c r="G161" s="22">
        <f t="shared" si="11"/>
        <v>0</v>
      </c>
    </row>
    <row r="162" spans="1:7" ht="12.75">
      <c r="A162" s="49" t="s">
        <v>225</v>
      </c>
      <c r="B162" s="8" t="s">
        <v>1</v>
      </c>
      <c r="C162" s="9">
        <v>2</v>
      </c>
      <c r="D162" s="24">
        <v>5000</v>
      </c>
      <c r="E162" s="17">
        <f t="shared" si="10"/>
        <v>10000</v>
      </c>
      <c r="F162" s="20"/>
      <c r="G162" s="22">
        <f t="shared" si="11"/>
        <v>0</v>
      </c>
    </row>
    <row r="163" spans="1:7" ht="12.75">
      <c r="A163" s="49" t="s">
        <v>255</v>
      </c>
      <c r="B163" s="8" t="s">
        <v>1</v>
      </c>
      <c r="C163" s="9">
        <v>1</v>
      </c>
      <c r="D163" s="24">
        <v>2000</v>
      </c>
      <c r="E163" s="17">
        <f t="shared" si="10"/>
        <v>2000</v>
      </c>
      <c r="F163" s="20"/>
      <c r="G163" s="22">
        <f t="shared" si="11"/>
        <v>0</v>
      </c>
    </row>
    <row r="164" spans="1:7" ht="12.75">
      <c r="A164" s="49" t="s">
        <v>256</v>
      </c>
      <c r="B164" s="8" t="s">
        <v>1</v>
      </c>
      <c r="C164" s="9">
        <v>4</v>
      </c>
      <c r="D164" s="24"/>
      <c r="E164" s="17">
        <f t="shared" si="10"/>
        <v>0</v>
      </c>
      <c r="F164" s="20"/>
      <c r="G164" s="22">
        <f t="shared" si="11"/>
        <v>0</v>
      </c>
    </row>
    <row r="165" spans="1:7" ht="12.75">
      <c r="A165" s="49" t="s">
        <v>257</v>
      </c>
      <c r="B165" s="8" t="s">
        <v>1</v>
      </c>
      <c r="C165" s="9">
        <v>3</v>
      </c>
      <c r="D165" s="24">
        <v>30000</v>
      </c>
      <c r="E165" s="17">
        <f t="shared" si="10"/>
        <v>90000</v>
      </c>
      <c r="F165" s="20"/>
      <c r="G165" s="22">
        <f t="shared" si="11"/>
        <v>0</v>
      </c>
    </row>
    <row r="166" spans="1:7" ht="12.75">
      <c r="A166" s="49" t="s">
        <v>262</v>
      </c>
      <c r="B166" s="8" t="s">
        <v>1</v>
      </c>
      <c r="C166" s="9">
        <v>2</v>
      </c>
      <c r="D166" s="24">
        <v>8000</v>
      </c>
      <c r="E166" s="17">
        <f t="shared" si="10"/>
        <v>16000</v>
      </c>
      <c r="F166" s="20"/>
      <c r="G166" s="22">
        <f t="shared" si="11"/>
        <v>0</v>
      </c>
    </row>
    <row r="167" spans="1:7" ht="12.75">
      <c r="A167" s="49" t="s">
        <v>263</v>
      </c>
      <c r="B167" s="8" t="s">
        <v>1</v>
      </c>
      <c r="C167" s="9">
        <v>1</v>
      </c>
      <c r="D167" s="24">
        <v>15000</v>
      </c>
      <c r="E167" s="17">
        <f t="shared" si="10"/>
        <v>15000</v>
      </c>
      <c r="F167" s="20"/>
      <c r="G167" s="22">
        <f t="shared" si="11"/>
        <v>0</v>
      </c>
    </row>
    <row r="168" spans="1:7" ht="12.75">
      <c r="A168" s="49" t="s">
        <v>264</v>
      </c>
      <c r="B168" s="8" t="s">
        <v>1</v>
      </c>
      <c r="C168" s="9">
        <v>1</v>
      </c>
      <c r="D168" s="24">
        <v>4500</v>
      </c>
      <c r="E168" s="17">
        <f t="shared" si="10"/>
        <v>4500</v>
      </c>
      <c r="F168" s="20"/>
      <c r="G168" s="22">
        <f t="shared" si="11"/>
        <v>0</v>
      </c>
    </row>
    <row r="169" spans="1:7" ht="12.75">
      <c r="A169" s="96" t="s">
        <v>389</v>
      </c>
      <c r="B169" s="97"/>
      <c r="C169" s="97"/>
      <c r="D169" s="94"/>
      <c r="E169" s="95">
        <f>SUM(E153:E168)</f>
        <v>263500</v>
      </c>
      <c r="F169" s="95"/>
      <c r="G169" s="95">
        <f>SUM(G153:G168)</f>
        <v>0</v>
      </c>
    </row>
    <row r="170" spans="1:7" ht="12.75">
      <c r="A170" s="62" t="s">
        <v>362</v>
      </c>
      <c r="B170" s="26"/>
      <c r="C170" s="26"/>
      <c r="D170" s="30"/>
      <c r="E170" s="31"/>
      <c r="F170" s="38"/>
      <c r="G170" s="33"/>
    </row>
    <row r="171" spans="1:7" ht="12.75">
      <c r="A171" s="66" t="s">
        <v>338</v>
      </c>
      <c r="B171" s="98" t="s">
        <v>393</v>
      </c>
      <c r="C171" s="5">
        <v>1</v>
      </c>
      <c r="D171" s="24">
        <v>30000</v>
      </c>
      <c r="E171" s="17">
        <f>C171*D171</f>
        <v>30000</v>
      </c>
      <c r="F171" s="20"/>
      <c r="G171" s="22">
        <f>D171*F171</f>
        <v>0</v>
      </c>
    </row>
    <row r="172" spans="1:7" ht="12.75">
      <c r="A172" s="96" t="s">
        <v>395</v>
      </c>
      <c r="B172" s="97"/>
      <c r="C172" s="97"/>
      <c r="D172" s="94"/>
      <c r="E172" s="95">
        <f>SUM(E171:E171)</f>
        <v>30000</v>
      </c>
      <c r="F172" s="95"/>
      <c r="G172" s="95">
        <f>SUM(G171:G171)</f>
        <v>0</v>
      </c>
    </row>
    <row r="173" spans="1:7" ht="12.75">
      <c r="A173" s="139"/>
      <c r="B173" s="115"/>
      <c r="C173" s="115"/>
      <c r="D173" s="116"/>
      <c r="E173" s="117"/>
      <c r="F173" s="117"/>
      <c r="G173" s="117"/>
    </row>
    <row r="174" spans="1:7" ht="12.75">
      <c r="A174" s="139"/>
      <c r="B174" s="115"/>
      <c r="C174" s="115"/>
      <c r="D174" s="116"/>
      <c r="E174" s="117"/>
      <c r="F174" s="117"/>
      <c r="G174" s="117"/>
    </row>
    <row r="175" spans="1:7" ht="12.75">
      <c r="A175" s="139"/>
      <c r="B175" s="115"/>
      <c r="C175" s="115"/>
      <c r="D175" s="116"/>
      <c r="E175" s="117"/>
      <c r="F175" s="117"/>
      <c r="G175" s="117"/>
    </row>
    <row r="176" spans="1:7" ht="12.75">
      <c r="A176" s="139"/>
      <c r="B176" s="115"/>
      <c r="C176" s="115"/>
      <c r="D176" s="116"/>
      <c r="E176" s="117"/>
      <c r="F176" s="117"/>
      <c r="G176" s="117"/>
    </row>
    <row r="177" spans="1:7" ht="12.75">
      <c r="A177" s="136"/>
      <c r="B177" s="113"/>
      <c r="C177" s="113"/>
      <c r="D177" s="137"/>
      <c r="E177" s="138"/>
      <c r="F177" s="138"/>
      <c r="G177" s="138"/>
    </row>
    <row r="178" spans="1:7" ht="12.75">
      <c r="A178" s="136"/>
      <c r="B178" s="113"/>
      <c r="C178" s="113"/>
      <c r="D178" s="137"/>
      <c r="E178" s="138"/>
      <c r="F178" s="138"/>
      <c r="G178" s="138"/>
    </row>
    <row r="179" spans="1:7" ht="12.75">
      <c r="A179" s="136"/>
      <c r="B179" s="113"/>
      <c r="C179" s="113"/>
      <c r="D179" s="137"/>
      <c r="E179" s="138"/>
      <c r="F179" s="138"/>
      <c r="G179" s="138"/>
    </row>
    <row r="180" spans="1:7" ht="12.75">
      <c r="A180" s="136"/>
      <c r="B180" s="113"/>
      <c r="C180" s="113"/>
      <c r="D180" s="137"/>
      <c r="E180" s="138"/>
      <c r="F180" s="138"/>
      <c r="G180" s="138"/>
    </row>
    <row r="181" spans="1:7" ht="12.75">
      <c r="A181" s="136"/>
      <c r="B181" s="113"/>
      <c r="C181" s="113"/>
      <c r="D181" s="137"/>
      <c r="E181" s="138"/>
      <c r="F181" s="138"/>
      <c r="G181" s="138"/>
    </row>
    <row r="182" spans="1:7" ht="12.75">
      <c r="A182" s="136"/>
      <c r="B182" s="113"/>
      <c r="C182" s="113"/>
      <c r="D182" s="137"/>
      <c r="E182" s="138"/>
      <c r="F182" s="138"/>
      <c r="G182" s="138"/>
    </row>
    <row r="183" spans="1:7" ht="12.75">
      <c r="A183" s="136"/>
      <c r="B183" s="113"/>
      <c r="C183" s="113"/>
      <c r="D183" s="137"/>
      <c r="E183" s="138"/>
      <c r="F183" s="138"/>
      <c r="G183" s="138"/>
    </row>
    <row r="184" spans="1:7" ht="12.75">
      <c r="A184" s="136"/>
      <c r="B184" s="113"/>
      <c r="C184" s="113"/>
      <c r="D184" s="137"/>
      <c r="E184" s="138"/>
      <c r="F184" s="138"/>
      <c r="G184" s="138"/>
    </row>
    <row r="185" spans="1:7" ht="12.75">
      <c r="A185" s="136"/>
      <c r="B185" s="113"/>
      <c r="C185" s="113"/>
      <c r="D185" s="137"/>
      <c r="E185" s="138"/>
      <c r="F185" s="138"/>
      <c r="G185" s="138"/>
    </row>
    <row r="186" spans="1:7" ht="12.75">
      <c r="A186" s="136"/>
      <c r="B186" s="113"/>
      <c r="C186" s="113"/>
      <c r="D186" s="137"/>
      <c r="E186" s="138"/>
      <c r="F186" s="138"/>
      <c r="G186" s="138"/>
    </row>
    <row r="187" spans="1:7" ht="12.75">
      <c r="A187" s="136"/>
      <c r="B187" s="113"/>
      <c r="C187" s="113"/>
      <c r="D187" s="137"/>
      <c r="E187" s="138"/>
      <c r="F187" s="138"/>
      <c r="G187" s="138"/>
    </row>
    <row r="188" spans="1:7" ht="12.75">
      <c r="A188" s="136"/>
      <c r="B188" s="113"/>
      <c r="C188" s="113"/>
      <c r="D188" s="137"/>
      <c r="E188" s="138"/>
      <c r="F188" s="138"/>
      <c r="G188" s="138"/>
    </row>
    <row r="189" spans="1:7" ht="12.75">
      <c r="A189" s="136"/>
      <c r="B189" s="113"/>
      <c r="C189" s="113"/>
      <c r="D189" s="137"/>
      <c r="E189" s="138"/>
      <c r="F189" s="138"/>
      <c r="G189" s="138"/>
    </row>
    <row r="190" spans="1:7" ht="12.75">
      <c r="A190" s="111"/>
      <c r="B190" s="100"/>
      <c r="C190" s="100"/>
      <c r="D190" s="100"/>
      <c r="E190" s="112"/>
      <c r="F190" s="110" t="s">
        <v>323</v>
      </c>
      <c r="G190" s="110"/>
    </row>
    <row r="191" spans="1:7" ht="22.5">
      <c r="A191" s="14" t="s">
        <v>318</v>
      </c>
      <c r="B191" s="5" t="s">
        <v>320</v>
      </c>
      <c r="C191" s="5" t="s">
        <v>321</v>
      </c>
      <c r="D191" s="23" t="s">
        <v>322</v>
      </c>
      <c r="E191" s="6" t="s">
        <v>325</v>
      </c>
      <c r="F191" s="6" t="s">
        <v>324</v>
      </c>
      <c r="G191" s="6" t="s">
        <v>325</v>
      </c>
    </row>
    <row r="192" spans="1:7" ht="12.75">
      <c r="A192" s="85" t="s">
        <v>391</v>
      </c>
      <c r="B192" s="86"/>
      <c r="C192" s="86"/>
      <c r="D192" s="87"/>
      <c r="E192" s="88"/>
      <c r="F192" s="89"/>
      <c r="G192" s="90"/>
    </row>
    <row r="193" spans="1:7" ht="12.75">
      <c r="A193" s="52" t="s">
        <v>380</v>
      </c>
      <c r="B193" s="5"/>
      <c r="C193" s="5"/>
      <c r="D193" s="24"/>
      <c r="E193" s="17"/>
      <c r="F193" s="20"/>
      <c r="G193" s="22"/>
    </row>
    <row r="194" spans="1:7" ht="12.75">
      <c r="A194" s="49" t="s">
        <v>12</v>
      </c>
      <c r="B194" s="8" t="s">
        <v>1</v>
      </c>
      <c r="C194" s="9">
        <v>1</v>
      </c>
      <c r="D194" s="24">
        <v>5000</v>
      </c>
      <c r="E194" s="17">
        <f aca="true" t="shared" si="12" ref="E194:E205">C194*D194</f>
        <v>5000</v>
      </c>
      <c r="F194" s="20"/>
      <c r="G194" s="22">
        <f aca="true" t="shared" si="13" ref="G194:G205">D194*F194</f>
        <v>0</v>
      </c>
    </row>
    <row r="195" spans="1:7" ht="12.75">
      <c r="A195" s="49" t="s">
        <v>28</v>
      </c>
      <c r="B195" s="8" t="s">
        <v>1</v>
      </c>
      <c r="C195" s="9">
        <v>5</v>
      </c>
      <c r="D195" s="24">
        <v>2500</v>
      </c>
      <c r="E195" s="17">
        <f t="shared" si="12"/>
        <v>12500</v>
      </c>
      <c r="F195" s="20"/>
      <c r="G195" s="22">
        <f t="shared" si="13"/>
        <v>0</v>
      </c>
    </row>
    <row r="196" spans="1:7" ht="12.75">
      <c r="A196" s="49" t="s">
        <v>268</v>
      </c>
      <c r="B196" s="8" t="s">
        <v>1</v>
      </c>
      <c r="C196" s="9">
        <v>3</v>
      </c>
      <c r="D196" s="24">
        <v>1200</v>
      </c>
      <c r="E196" s="17">
        <f t="shared" si="12"/>
        <v>3600</v>
      </c>
      <c r="F196" s="20"/>
      <c r="G196" s="22">
        <f t="shared" si="13"/>
        <v>0</v>
      </c>
    </row>
    <row r="197" spans="1:7" ht="12.75">
      <c r="A197" s="49" t="s">
        <v>269</v>
      </c>
      <c r="B197" s="8" t="s">
        <v>1</v>
      </c>
      <c r="C197" s="9">
        <v>2</v>
      </c>
      <c r="D197" s="24">
        <v>12000</v>
      </c>
      <c r="E197" s="17">
        <f t="shared" si="12"/>
        <v>24000</v>
      </c>
      <c r="F197" s="20"/>
      <c r="G197" s="22">
        <f t="shared" si="13"/>
        <v>0</v>
      </c>
    </row>
    <row r="198" spans="1:7" ht="12.75">
      <c r="A198" s="49" t="s">
        <v>270</v>
      </c>
      <c r="B198" s="8" t="s">
        <v>1</v>
      </c>
      <c r="C198" s="9">
        <v>2</v>
      </c>
      <c r="D198" s="24">
        <v>2000</v>
      </c>
      <c r="E198" s="17">
        <f t="shared" si="12"/>
        <v>4000</v>
      </c>
      <c r="F198" s="20"/>
      <c r="G198" s="22">
        <f t="shared" si="13"/>
        <v>0</v>
      </c>
    </row>
    <row r="199" spans="1:7" ht="12.75">
      <c r="A199" s="49" t="s">
        <v>18</v>
      </c>
      <c r="B199" s="8" t="s">
        <v>1</v>
      </c>
      <c r="C199" s="9">
        <v>1</v>
      </c>
      <c r="D199" s="24">
        <v>2000</v>
      </c>
      <c r="E199" s="17">
        <f t="shared" si="12"/>
        <v>2000</v>
      </c>
      <c r="F199" s="20"/>
      <c r="G199" s="22">
        <f t="shared" si="13"/>
        <v>0</v>
      </c>
    </row>
    <row r="200" spans="1:7" ht="12.75">
      <c r="A200" s="49" t="s">
        <v>272</v>
      </c>
      <c r="B200" s="8" t="s">
        <v>1</v>
      </c>
      <c r="C200" s="9">
        <v>1</v>
      </c>
      <c r="D200" s="24">
        <v>8000</v>
      </c>
      <c r="E200" s="17">
        <f t="shared" si="12"/>
        <v>8000</v>
      </c>
      <c r="F200" s="20"/>
      <c r="G200" s="22">
        <f t="shared" si="13"/>
        <v>0</v>
      </c>
    </row>
    <row r="201" spans="1:7" ht="12.75">
      <c r="A201" s="49" t="s">
        <v>273</v>
      </c>
      <c r="B201" s="8" t="s">
        <v>1</v>
      </c>
      <c r="C201" s="9">
        <v>1</v>
      </c>
      <c r="D201" s="24">
        <v>10000</v>
      </c>
      <c r="E201" s="17">
        <f t="shared" si="12"/>
        <v>10000</v>
      </c>
      <c r="F201" s="20"/>
      <c r="G201" s="22">
        <f t="shared" si="13"/>
        <v>0</v>
      </c>
    </row>
    <row r="202" spans="1:7" ht="12.75">
      <c r="A202" s="49" t="s">
        <v>274</v>
      </c>
      <c r="B202" s="8" t="s">
        <v>1</v>
      </c>
      <c r="C202" s="9">
        <v>1</v>
      </c>
      <c r="D202" s="24">
        <v>15000</v>
      </c>
      <c r="E202" s="17">
        <f t="shared" si="12"/>
        <v>15000</v>
      </c>
      <c r="F202" s="20"/>
      <c r="G202" s="22">
        <f t="shared" si="13"/>
        <v>0</v>
      </c>
    </row>
    <row r="203" spans="1:7" ht="12.75">
      <c r="A203" s="49" t="s">
        <v>275</v>
      </c>
      <c r="B203" s="8" t="s">
        <v>1</v>
      </c>
      <c r="C203" s="9">
        <v>1</v>
      </c>
      <c r="D203" s="24">
        <v>2000</v>
      </c>
      <c r="E203" s="17">
        <f t="shared" si="12"/>
        <v>2000</v>
      </c>
      <c r="F203" s="20"/>
      <c r="G203" s="22">
        <f t="shared" si="13"/>
        <v>0</v>
      </c>
    </row>
    <row r="204" spans="1:7" ht="12.75">
      <c r="A204" s="49" t="s">
        <v>277</v>
      </c>
      <c r="B204" s="8" t="s">
        <v>1</v>
      </c>
      <c r="C204" s="9">
        <v>2</v>
      </c>
      <c r="D204" s="24">
        <v>15000</v>
      </c>
      <c r="E204" s="17">
        <f t="shared" si="12"/>
        <v>30000</v>
      </c>
      <c r="F204" s="20"/>
      <c r="G204" s="22">
        <f t="shared" si="13"/>
        <v>0</v>
      </c>
    </row>
    <row r="205" spans="1:7" ht="12.75">
      <c r="A205" s="49" t="s">
        <v>278</v>
      </c>
      <c r="B205" s="8" t="s">
        <v>1</v>
      </c>
      <c r="C205" s="9">
        <v>1</v>
      </c>
      <c r="D205" s="24">
        <v>8000</v>
      </c>
      <c r="E205" s="17">
        <f t="shared" si="12"/>
        <v>8000</v>
      </c>
      <c r="F205" s="20"/>
      <c r="G205" s="22">
        <f t="shared" si="13"/>
        <v>0</v>
      </c>
    </row>
    <row r="206" spans="1:7" ht="12.75">
      <c r="A206" s="91" t="s">
        <v>396</v>
      </c>
      <c r="B206" s="92"/>
      <c r="C206" s="93"/>
      <c r="D206" s="94"/>
      <c r="E206" s="94">
        <f>SUM(E194:E205)</f>
        <v>124100</v>
      </c>
      <c r="F206" s="94"/>
      <c r="G206" s="94">
        <f>SUM(G194:G205)</f>
        <v>0</v>
      </c>
    </row>
    <row r="207" spans="1:7" ht="12.75">
      <c r="A207" s="52" t="s">
        <v>382</v>
      </c>
      <c r="B207" s="5"/>
      <c r="C207" s="5"/>
      <c r="D207" s="24"/>
      <c r="E207" s="17"/>
      <c r="F207" s="20"/>
      <c r="G207" s="22"/>
    </row>
    <row r="208" spans="1:7" ht="12.75">
      <c r="A208" s="49" t="s">
        <v>292</v>
      </c>
      <c r="B208" s="8" t="s">
        <v>26</v>
      </c>
      <c r="C208" s="9">
        <v>1</v>
      </c>
      <c r="D208" s="24">
        <v>5000</v>
      </c>
      <c r="E208" s="17">
        <f aca="true" t="shared" si="14" ref="E208:E213">C208*D208</f>
        <v>5000</v>
      </c>
      <c r="F208" s="20"/>
      <c r="G208" s="22">
        <f aca="true" t="shared" si="15" ref="G208:G213">D208*F208</f>
        <v>0</v>
      </c>
    </row>
    <row r="209" spans="1:7" ht="12.75">
      <c r="A209" s="49" t="s">
        <v>293</v>
      </c>
      <c r="B209" s="8" t="s">
        <v>1</v>
      </c>
      <c r="C209" s="9">
        <v>5</v>
      </c>
      <c r="D209" s="24">
        <v>8000</v>
      </c>
      <c r="E209" s="17">
        <f t="shared" si="14"/>
        <v>40000</v>
      </c>
      <c r="F209" s="20"/>
      <c r="G209" s="22">
        <f t="shared" si="15"/>
        <v>0</v>
      </c>
    </row>
    <row r="210" spans="1:7" ht="12.75">
      <c r="A210" s="49" t="s">
        <v>11</v>
      </c>
      <c r="B210" s="8" t="s">
        <v>1</v>
      </c>
      <c r="C210" s="9">
        <v>5</v>
      </c>
      <c r="D210" s="24">
        <v>200</v>
      </c>
      <c r="E210" s="17">
        <f t="shared" si="14"/>
        <v>1000</v>
      </c>
      <c r="F210" s="20"/>
      <c r="G210" s="22">
        <f t="shared" si="15"/>
        <v>0</v>
      </c>
    </row>
    <row r="211" spans="1:7" ht="12.75">
      <c r="A211" s="49" t="s">
        <v>294</v>
      </c>
      <c r="B211" s="8" t="s">
        <v>1</v>
      </c>
      <c r="C211" s="9">
        <v>5</v>
      </c>
      <c r="D211" s="24">
        <v>15000</v>
      </c>
      <c r="E211" s="17">
        <f t="shared" si="14"/>
        <v>75000</v>
      </c>
      <c r="F211" s="20"/>
      <c r="G211" s="22">
        <f t="shared" si="15"/>
        <v>0</v>
      </c>
    </row>
    <row r="212" spans="1:7" ht="12.75">
      <c r="A212" s="49" t="s">
        <v>299</v>
      </c>
      <c r="B212" s="98" t="s">
        <v>393</v>
      </c>
      <c r="C212" s="5">
        <v>1</v>
      </c>
      <c r="D212" s="24">
        <v>5000</v>
      </c>
      <c r="E212" s="17">
        <f t="shared" si="14"/>
        <v>5000</v>
      </c>
      <c r="F212" s="20"/>
      <c r="G212" s="22">
        <f t="shared" si="15"/>
        <v>0</v>
      </c>
    </row>
    <row r="213" spans="1:7" ht="12.75">
      <c r="A213" s="49" t="s">
        <v>300</v>
      </c>
      <c r="B213" s="8" t="s">
        <v>26</v>
      </c>
      <c r="C213" s="9">
        <v>1</v>
      </c>
      <c r="D213" s="24">
        <v>5000</v>
      </c>
      <c r="E213" s="17">
        <f t="shared" si="14"/>
        <v>5000</v>
      </c>
      <c r="F213" s="20"/>
      <c r="G213" s="22">
        <f t="shared" si="15"/>
        <v>0</v>
      </c>
    </row>
    <row r="214" spans="1:7" ht="12.75">
      <c r="A214" s="91" t="s">
        <v>398</v>
      </c>
      <c r="B214" s="99"/>
      <c r="C214" s="97"/>
      <c r="D214" s="94"/>
      <c r="E214" s="95">
        <f>SUM(E207:E213)</f>
        <v>131000</v>
      </c>
      <c r="F214" s="95"/>
      <c r="G214" s="95">
        <f>SUM(G207:G213)</f>
        <v>0</v>
      </c>
    </row>
    <row r="215" spans="1:7" ht="12.75">
      <c r="A215" s="57" t="s">
        <v>383</v>
      </c>
      <c r="B215" s="26"/>
      <c r="C215" s="26"/>
      <c r="D215" s="30"/>
      <c r="E215" s="31"/>
      <c r="F215" s="38"/>
      <c r="G215" s="33"/>
    </row>
    <row r="216" spans="1:7" ht="12.75">
      <c r="A216" s="49" t="s">
        <v>305</v>
      </c>
      <c r="B216" s="8" t="s">
        <v>1</v>
      </c>
      <c r="C216" s="9">
        <v>1</v>
      </c>
      <c r="D216" s="24">
        <v>5000</v>
      </c>
      <c r="E216" s="17">
        <f aca="true" t="shared" si="16" ref="E216:E224">C216*D216</f>
        <v>5000</v>
      </c>
      <c r="F216" s="20"/>
      <c r="G216" s="22">
        <f aca="true" t="shared" si="17" ref="G216:G224">D216*F216</f>
        <v>0</v>
      </c>
    </row>
    <row r="217" spans="1:7" ht="12.75">
      <c r="A217" s="49" t="s">
        <v>306</v>
      </c>
      <c r="B217" s="8" t="s">
        <v>1</v>
      </c>
      <c r="C217" s="9">
        <v>4</v>
      </c>
      <c r="D217" s="24">
        <v>2000</v>
      </c>
      <c r="E217" s="17">
        <f t="shared" si="16"/>
        <v>8000</v>
      </c>
      <c r="F217" s="20"/>
      <c r="G217" s="22">
        <f t="shared" si="17"/>
        <v>0</v>
      </c>
    </row>
    <row r="218" spans="1:7" ht="38.25">
      <c r="A218" s="50" t="s">
        <v>394</v>
      </c>
      <c r="B218" s="5"/>
      <c r="C218" s="5">
        <v>4</v>
      </c>
      <c r="D218" s="24">
        <v>8000</v>
      </c>
      <c r="E218" s="17">
        <f t="shared" si="16"/>
        <v>32000</v>
      </c>
      <c r="F218" s="20"/>
      <c r="G218" s="22">
        <f t="shared" si="17"/>
        <v>0</v>
      </c>
    </row>
    <row r="219" spans="1:7" ht="12.75">
      <c r="A219" s="49" t="s">
        <v>308</v>
      </c>
      <c r="B219" s="8" t="s">
        <v>1</v>
      </c>
      <c r="C219" s="9">
        <v>2</v>
      </c>
      <c r="D219" s="24">
        <v>1000</v>
      </c>
      <c r="E219" s="17">
        <f t="shared" si="16"/>
        <v>2000</v>
      </c>
      <c r="F219" s="20"/>
      <c r="G219" s="22">
        <f t="shared" si="17"/>
        <v>0</v>
      </c>
    </row>
    <row r="220" spans="1:7" ht="12.75">
      <c r="A220" s="49" t="s">
        <v>309</v>
      </c>
      <c r="B220" s="8" t="s">
        <v>1</v>
      </c>
      <c r="C220" s="9">
        <v>2</v>
      </c>
      <c r="D220" s="24">
        <v>5000</v>
      </c>
      <c r="E220" s="17">
        <f t="shared" si="16"/>
        <v>10000</v>
      </c>
      <c r="F220" s="20"/>
      <c r="G220" s="22">
        <f t="shared" si="17"/>
        <v>0</v>
      </c>
    </row>
    <row r="221" spans="1:7" ht="12.75">
      <c r="A221" s="49" t="s">
        <v>311</v>
      </c>
      <c r="B221" s="8" t="s">
        <v>1</v>
      </c>
      <c r="C221" s="9">
        <v>3</v>
      </c>
      <c r="D221" s="24">
        <v>15000</v>
      </c>
      <c r="E221" s="17">
        <f t="shared" si="16"/>
        <v>45000</v>
      </c>
      <c r="F221" s="20"/>
      <c r="G221" s="22">
        <f t="shared" si="17"/>
        <v>0</v>
      </c>
    </row>
    <row r="222" spans="1:7" ht="12.75">
      <c r="A222" s="49" t="s">
        <v>312</v>
      </c>
      <c r="B222" s="8" t="s">
        <v>1</v>
      </c>
      <c r="C222" s="9">
        <v>1</v>
      </c>
      <c r="D222" s="24">
        <v>50000</v>
      </c>
      <c r="E222" s="17">
        <f t="shared" si="16"/>
        <v>50000</v>
      </c>
      <c r="F222" s="20"/>
      <c r="G222" s="22">
        <f t="shared" si="17"/>
        <v>0</v>
      </c>
    </row>
    <row r="223" spans="1:7" ht="12.75">
      <c r="A223" s="49" t="s">
        <v>170</v>
      </c>
      <c r="B223" s="8" t="s">
        <v>1</v>
      </c>
      <c r="C223" s="9">
        <v>5</v>
      </c>
      <c r="D223" s="24">
        <v>30000</v>
      </c>
      <c r="E223" s="17">
        <f t="shared" si="16"/>
        <v>150000</v>
      </c>
      <c r="F223" s="20"/>
      <c r="G223" s="22">
        <f t="shared" si="17"/>
        <v>0</v>
      </c>
    </row>
    <row r="224" spans="1:7" ht="25.5">
      <c r="A224" s="50" t="s">
        <v>315</v>
      </c>
      <c r="B224" s="8" t="s">
        <v>1</v>
      </c>
      <c r="C224" s="5">
        <v>6</v>
      </c>
      <c r="D224" s="24">
        <v>5000</v>
      </c>
      <c r="E224" s="17">
        <f t="shared" si="16"/>
        <v>30000</v>
      </c>
      <c r="F224" s="20"/>
      <c r="G224" s="22">
        <f t="shared" si="17"/>
        <v>0</v>
      </c>
    </row>
    <row r="225" spans="1:7" ht="12.75">
      <c r="A225" s="101" t="s">
        <v>399</v>
      </c>
      <c r="B225" s="92"/>
      <c r="C225" s="97"/>
      <c r="D225" s="94"/>
      <c r="E225" s="95">
        <f>SUM(E216:E224)</f>
        <v>332000</v>
      </c>
      <c r="F225" s="95"/>
      <c r="G225" s="95">
        <f>SUM(G216:G224)</f>
        <v>0</v>
      </c>
    </row>
    <row r="226" spans="1:7" ht="12.75">
      <c r="A226" s="96" t="s">
        <v>384</v>
      </c>
      <c r="B226" s="97"/>
      <c r="C226" s="97"/>
      <c r="D226" s="94"/>
      <c r="E226" s="95">
        <f>E225+E214+E206+E172+E169+E151</f>
        <v>1311600</v>
      </c>
      <c r="F226" s="95"/>
      <c r="G226" s="95"/>
    </row>
    <row r="227" spans="1:7" ht="12.75">
      <c r="A227" s="136"/>
      <c r="B227" s="113"/>
      <c r="C227" s="113"/>
      <c r="D227" s="137"/>
      <c r="E227" s="138"/>
      <c r="F227" s="138"/>
      <c r="G227" s="138"/>
    </row>
    <row r="228" spans="1:7" ht="12.75">
      <c r="A228" s="134" t="s">
        <v>445</v>
      </c>
      <c r="B228" s="113"/>
      <c r="C228" s="113"/>
      <c r="D228" s="137"/>
      <c r="E228" s="135">
        <f>E226+E114</f>
        <v>5048250</v>
      </c>
      <c r="F228" s="138"/>
      <c r="G228" s="135">
        <f>G226+G114</f>
        <v>800000</v>
      </c>
    </row>
    <row r="229" spans="1:7" ht="12.75">
      <c r="A229" s="136"/>
      <c r="B229" s="113"/>
      <c r="C229" s="113"/>
      <c r="D229" s="137"/>
      <c r="E229" s="138"/>
      <c r="F229" s="138"/>
      <c r="G229" s="138"/>
    </row>
    <row r="230" spans="1:7" ht="12.75">
      <c r="A230" s="136"/>
      <c r="B230" s="113"/>
      <c r="C230" s="113"/>
      <c r="D230" s="137"/>
      <c r="E230" s="138"/>
      <c r="F230" s="138"/>
      <c r="G230" s="138"/>
    </row>
    <row r="231" spans="1:7" ht="12.75">
      <c r="A231" s="136"/>
      <c r="B231" s="113"/>
      <c r="C231" s="113"/>
      <c r="D231" s="137"/>
      <c r="E231" s="138"/>
      <c r="F231" s="138"/>
      <c r="G231" s="138"/>
    </row>
    <row r="232" spans="1:7" ht="12.75">
      <c r="A232" s="136"/>
      <c r="B232" s="113"/>
      <c r="C232" s="113"/>
      <c r="D232" s="137"/>
      <c r="E232" s="138"/>
      <c r="F232" s="138"/>
      <c r="G232" s="138"/>
    </row>
    <row r="233" spans="1:7" ht="12.75">
      <c r="A233" s="136"/>
      <c r="B233" s="113"/>
      <c r="C233" s="113"/>
      <c r="D233" s="137"/>
      <c r="E233" s="138"/>
      <c r="F233" s="138"/>
      <c r="G233" s="138"/>
    </row>
    <row r="234" spans="1:7" ht="12.75">
      <c r="A234" s="136"/>
      <c r="B234" s="113"/>
      <c r="C234" s="113"/>
      <c r="D234" s="137"/>
      <c r="E234" s="138"/>
      <c r="F234" s="138"/>
      <c r="G234" s="138"/>
    </row>
    <row r="235" spans="1:7" ht="12.75">
      <c r="A235" s="136"/>
      <c r="B235" s="113"/>
      <c r="C235" s="113"/>
      <c r="D235" s="137"/>
      <c r="E235" s="138"/>
      <c r="F235" s="138"/>
      <c r="G235" s="138"/>
    </row>
    <row r="236" spans="1:7" ht="12.75">
      <c r="A236" s="136"/>
      <c r="B236" s="113"/>
      <c r="C236" s="113"/>
      <c r="D236" s="137"/>
      <c r="E236" s="138"/>
      <c r="F236" s="138"/>
      <c r="G236" s="138"/>
    </row>
    <row r="237" spans="1:7" ht="12.75">
      <c r="A237" s="136"/>
      <c r="B237" s="113"/>
      <c r="C237" s="113"/>
      <c r="D237" s="137"/>
      <c r="E237" s="138"/>
      <c r="F237" s="138"/>
      <c r="G237" s="138"/>
    </row>
    <row r="238" spans="1:7" ht="12.75">
      <c r="A238" s="136"/>
      <c r="B238" s="113"/>
      <c r="C238" s="113"/>
      <c r="D238" s="137"/>
      <c r="E238" s="138"/>
      <c r="F238" s="138"/>
      <c r="G238" s="138"/>
    </row>
    <row r="239" spans="1:7" ht="12.75">
      <c r="A239" s="136"/>
      <c r="B239" s="113"/>
      <c r="C239" s="113"/>
      <c r="D239" s="137"/>
      <c r="E239" s="138"/>
      <c r="F239" s="138"/>
      <c r="G239" s="138"/>
    </row>
    <row r="240" spans="1:7" ht="12.75">
      <c r="A240" s="136"/>
      <c r="B240" s="113"/>
      <c r="C240" s="113"/>
      <c r="D240" s="137"/>
      <c r="E240" s="138"/>
      <c r="F240" s="138"/>
      <c r="G240" s="138"/>
    </row>
    <row r="241" spans="1:7" ht="12.75">
      <c r="A241" s="136"/>
      <c r="B241" s="113"/>
      <c r="C241" s="113"/>
      <c r="D241" s="137"/>
      <c r="E241" s="138"/>
      <c r="F241" s="138"/>
      <c r="G241" s="138"/>
    </row>
    <row r="242" spans="1:7" ht="12.75">
      <c r="A242" s="136"/>
      <c r="B242" s="113"/>
      <c r="C242" s="113"/>
      <c r="D242" s="137"/>
      <c r="E242" s="138"/>
      <c r="F242" s="138"/>
      <c r="G242" s="138"/>
    </row>
    <row r="243" spans="1:7" ht="12.75">
      <c r="A243" s="136"/>
      <c r="B243" s="113"/>
      <c r="C243" s="113"/>
      <c r="D243" s="137"/>
      <c r="E243" s="138"/>
      <c r="F243" s="138"/>
      <c r="G243" s="138"/>
    </row>
    <row r="244" spans="1:7" ht="12.75">
      <c r="A244" s="136"/>
      <c r="B244" s="113"/>
      <c r="C244" s="113"/>
      <c r="D244" s="137"/>
      <c r="E244" s="138"/>
      <c r="F244" s="138"/>
      <c r="G244" s="138"/>
    </row>
    <row r="245" spans="1:7" ht="12.75">
      <c r="A245" s="136"/>
      <c r="B245" s="113"/>
      <c r="C245" s="113"/>
      <c r="D245" s="137"/>
      <c r="E245" s="138"/>
      <c r="F245" s="138"/>
      <c r="G245" s="138"/>
    </row>
    <row r="246" spans="1:7" ht="12.75">
      <c r="A246" s="136"/>
      <c r="B246" s="113"/>
      <c r="C246" s="113"/>
      <c r="D246" s="137"/>
      <c r="E246" s="138"/>
      <c r="F246" s="138"/>
      <c r="G246" s="138"/>
    </row>
    <row r="247" spans="1:7" ht="12.75">
      <c r="A247" s="136"/>
      <c r="B247" s="113"/>
      <c r="C247" s="113"/>
      <c r="D247" s="137"/>
      <c r="E247" s="138"/>
      <c r="F247" s="138"/>
      <c r="G247" s="138"/>
    </row>
    <row r="248" spans="1:7" ht="12.75">
      <c r="A248" s="136"/>
      <c r="B248" s="113"/>
      <c r="C248" s="113"/>
      <c r="D248" s="137"/>
      <c r="E248" s="138"/>
      <c r="F248" s="138"/>
      <c r="G248" s="138"/>
    </row>
    <row r="249" spans="1:7" ht="12.75">
      <c r="A249" s="136"/>
      <c r="B249" s="113"/>
      <c r="C249" s="113"/>
      <c r="D249" s="137"/>
      <c r="E249" s="138"/>
      <c r="F249" s="138"/>
      <c r="G249" s="138"/>
    </row>
    <row r="250" spans="1:7" ht="12.75">
      <c r="A250" s="136"/>
      <c r="B250" s="113"/>
      <c r="C250" s="113"/>
      <c r="D250" s="137"/>
      <c r="E250" s="138"/>
      <c r="F250" s="138"/>
      <c r="G250" s="138"/>
    </row>
    <row r="251" spans="1:7" ht="12.75">
      <c r="A251" s="136"/>
      <c r="B251" s="113"/>
      <c r="C251" s="113"/>
      <c r="D251" s="137"/>
      <c r="E251" s="138"/>
      <c r="F251" s="138"/>
      <c r="G251" s="138"/>
    </row>
    <row r="252" spans="1:8" ht="12.75">
      <c r="A252" s="43" t="s">
        <v>443</v>
      </c>
      <c r="B252" s="12"/>
      <c r="C252" s="12"/>
      <c r="D252" s="12"/>
      <c r="E252" s="12"/>
      <c r="F252" s="3"/>
      <c r="G252" s="105" t="s">
        <v>400</v>
      </c>
      <c r="H252" s="106"/>
    </row>
    <row r="253" spans="1:7" ht="12.75">
      <c r="A253" s="111" t="s">
        <v>381</v>
      </c>
      <c r="B253" s="100"/>
      <c r="C253" s="100"/>
      <c r="D253" s="100"/>
      <c r="E253" s="112"/>
      <c r="F253" s="110" t="s">
        <v>323</v>
      </c>
      <c r="G253" s="110"/>
    </row>
    <row r="254" spans="1:7" ht="22.5">
      <c r="A254" s="14" t="s">
        <v>318</v>
      </c>
      <c r="B254" s="5" t="s">
        <v>320</v>
      </c>
      <c r="C254" s="5" t="s">
        <v>321</v>
      </c>
      <c r="D254" s="23" t="s">
        <v>322</v>
      </c>
      <c r="E254" s="6" t="s">
        <v>325</v>
      </c>
      <c r="F254" s="6" t="s">
        <v>324</v>
      </c>
      <c r="G254" s="6" t="s">
        <v>325</v>
      </c>
    </row>
    <row r="255" spans="1:7" ht="12.75">
      <c r="A255" s="10" t="s">
        <v>367</v>
      </c>
      <c r="B255" s="5"/>
      <c r="C255" s="5"/>
      <c r="D255" s="24"/>
      <c r="E255" s="17">
        <f>C255*D255</f>
        <v>0</v>
      </c>
      <c r="F255" s="20"/>
      <c r="G255" s="22">
        <f>D255*F255</f>
        <v>0</v>
      </c>
    </row>
    <row r="256" spans="1:7" ht="12.75">
      <c r="A256" s="49" t="s">
        <v>148</v>
      </c>
      <c r="B256" s="8" t="s">
        <v>1</v>
      </c>
      <c r="C256" s="9">
        <v>1</v>
      </c>
      <c r="D256" s="24">
        <v>50000</v>
      </c>
      <c r="E256" s="17">
        <f>C256*D256</f>
        <v>50000</v>
      </c>
      <c r="F256" s="20"/>
      <c r="G256" s="22">
        <f>D256*F256</f>
        <v>0</v>
      </c>
    </row>
    <row r="257" spans="1:7" ht="12.75">
      <c r="A257" s="49" t="s">
        <v>149</v>
      </c>
      <c r="B257" s="8" t="s">
        <v>1</v>
      </c>
      <c r="C257" s="9">
        <v>2</v>
      </c>
      <c r="D257" s="24">
        <v>80000</v>
      </c>
      <c r="E257" s="17">
        <f>C257*D257</f>
        <v>160000</v>
      </c>
      <c r="F257" s="20"/>
      <c r="G257" s="22">
        <f>D257*F257</f>
        <v>0</v>
      </c>
    </row>
    <row r="258" spans="1:7" ht="12.75">
      <c r="A258" s="49" t="s">
        <v>150</v>
      </c>
      <c r="B258" s="8" t="s">
        <v>1</v>
      </c>
      <c r="C258" s="9">
        <v>8</v>
      </c>
      <c r="D258" s="21">
        <v>350000</v>
      </c>
      <c r="E258" s="17">
        <f>C258*D258</f>
        <v>2800000</v>
      </c>
      <c r="F258" s="20">
        <v>1</v>
      </c>
      <c r="G258" s="22">
        <f>D258*F258</f>
        <v>350000</v>
      </c>
    </row>
    <row r="259" spans="1:7" ht="12.75">
      <c r="A259" s="49" t="s">
        <v>151</v>
      </c>
      <c r="B259" s="8" t="s">
        <v>1</v>
      </c>
      <c r="C259" s="9">
        <v>8</v>
      </c>
      <c r="D259" s="24">
        <v>20000</v>
      </c>
      <c r="E259" s="17">
        <f aca="true" t="shared" si="18" ref="E259:E326">C259*D259</f>
        <v>160000</v>
      </c>
      <c r="F259" s="20"/>
      <c r="G259" s="22">
        <f aca="true" t="shared" si="19" ref="G259:G326">D259*F259</f>
        <v>0</v>
      </c>
    </row>
    <row r="260" spans="1:7" ht="12.75">
      <c r="A260" s="49" t="s">
        <v>152</v>
      </c>
      <c r="B260" s="8" t="s">
        <v>1</v>
      </c>
      <c r="C260" s="9">
        <v>9</v>
      </c>
      <c r="D260" s="21">
        <v>26500</v>
      </c>
      <c r="E260" s="17">
        <f t="shared" si="18"/>
        <v>238500</v>
      </c>
      <c r="F260" s="20">
        <v>2</v>
      </c>
      <c r="G260" s="22">
        <f t="shared" si="19"/>
        <v>53000</v>
      </c>
    </row>
    <row r="261" spans="1:7" ht="12.75">
      <c r="A261" s="49" t="s">
        <v>153</v>
      </c>
      <c r="B261" s="8" t="s">
        <v>1</v>
      </c>
      <c r="C261" s="9">
        <v>8</v>
      </c>
      <c r="D261" s="24"/>
      <c r="E261" s="17">
        <f t="shared" si="18"/>
        <v>0</v>
      </c>
      <c r="F261" s="20"/>
      <c r="G261" s="22">
        <f t="shared" si="19"/>
        <v>0</v>
      </c>
    </row>
    <row r="262" spans="1:7" ht="12.75">
      <c r="A262" s="49" t="s">
        <v>154</v>
      </c>
      <c r="B262" s="8" t="s">
        <v>1</v>
      </c>
      <c r="C262" s="9">
        <v>8</v>
      </c>
      <c r="D262" s="24">
        <v>30000</v>
      </c>
      <c r="E262" s="17">
        <f t="shared" si="18"/>
        <v>240000</v>
      </c>
      <c r="F262" s="20"/>
      <c r="G262" s="22">
        <f t="shared" si="19"/>
        <v>0</v>
      </c>
    </row>
    <row r="263" spans="1:7" ht="12.75">
      <c r="A263" s="49" t="s">
        <v>155</v>
      </c>
      <c r="B263" s="8" t="s">
        <v>1</v>
      </c>
      <c r="C263" s="9">
        <v>2</v>
      </c>
      <c r="D263" s="24">
        <v>26500</v>
      </c>
      <c r="E263" s="17">
        <f t="shared" si="18"/>
        <v>53000</v>
      </c>
      <c r="F263" s="20"/>
      <c r="G263" s="22">
        <f t="shared" si="19"/>
        <v>0</v>
      </c>
    </row>
    <row r="264" spans="1:7" ht="12.75">
      <c r="A264" s="49" t="s">
        <v>156</v>
      </c>
      <c r="B264" s="5"/>
      <c r="C264" s="5"/>
      <c r="D264" s="24"/>
      <c r="E264" s="17">
        <f t="shared" si="18"/>
        <v>0</v>
      </c>
      <c r="F264" s="20"/>
      <c r="G264" s="22">
        <f t="shared" si="19"/>
        <v>0</v>
      </c>
    </row>
    <row r="265" spans="1:7" ht="12.75">
      <c r="A265" s="49" t="s">
        <v>157</v>
      </c>
      <c r="B265" s="8" t="s">
        <v>1</v>
      </c>
      <c r="C265" s="9">
        <v>9</v>
      </c>
      <c r="D265" s="21">
        <v>1300000</v>
      </c>
      <c r="E265" s="17">
        <f t="shared" si="18"/>
        <v>11700000</v>
      </c>
      <c r="F265" s="20">
        <v>9</v>
      </c>
      <c r="G265" s="22">
        <f t="shared" si="19"/>
        <v>11700000</v>
      </c>
    </row>
    <row r="266" spans="1:7" ht="12.75">
      <c r="A266" s="49" t="s">
        <v>158</v>
      </c>
      <c r="B266" s="5"/>
      <c r="C266" s="5"/>
      <c r="D266" s="24"/>
      <c r="E266" s="17">
        <f t="shared" si="18"/>
        <v>0</v>
      </c>
      <c r="F266" s="20"/>
      <c r="G266" s="22">
        <f t="shared" si="19"/>
        <v>0</v>
      </c>
    </row>
    <row r="267" spans="1:7" ht="12.75">
      <c r="A267" s="49" t="s">
        <v>159</v>
      </c>
      <c r="B267" s="8" t="s">
        <v>1</v>
      </c>
      <c r="C267" s="9">
        <v>5</v>
      </c>
      <c r="D267" s="24"/>
      <c r="E267" s="17">
        <f t="shared" si="18"/>
        <v>0</v>
      </c>
      <c r="F267" s="20"/>
      <c r="G267" s="22">
        <f t="shared" si="19"/>
        <v>0</v>
      </c>
    </row>
    <row r="268" spans="1:7" ht="25.5">
      <c r="A268" s="50" t="s">
        <v>160</v>
      </c>
      <c r="B268" s="5"/>
      <c r="C268" s="9">
        <v>2</v>
      </c>
      <c r="D268" s="24">
        <v>8800</v>
      </c>
      <c r="E268" s="17">
        <f t="shared" si="18"/>
        <v>17600</v>
      </c>
      <c r="F268" s="20"/>
      <c r="G268" s="22">
        <f t="shared" si="19"/>
        <v>0</v>
      </c>
    </row>
    <row r="269" spans="1:7" ht="12.75">
      <c r="A269" s="49" t="s">
        <v>161</v>
      </c>
      <c r="B269" s="8" t="s">
        <v>1</v>
      </c>
      <c r="C269" s="9">
        <v>4</v>
      </c>
      <c r="D269" s="24">
        <v>1600</v>
      </c>
      <c r="E269" s="17">
        <f t="shared" si="18"/>
        <v>6400</v>
      </c>
      <c r="F269" s="20"/>
      <c r="G269" s="22">
        <f t="shared" si="19"/>
        <v>0</v>
      </c>
    </row>
    <row r="270" spans="1:7" ht="12.75">
      <c r="A270" s="49" t="s">
        <v>162</v>
      </c>
      <c r="B270" s="8" t="s">
        <v>1</v>
      </c>
      <c r="C270" s="9">
        <v>120</v>
      </c>
      <c r="D270" s="24"/>
      <c r="E270" s="17">
        <f t="shared" si="18"/>
        <v>0</v>
      </c>
      <c r="F270" s="20"/>
      <c r="G270" s="22">
        <f t="shared" si="19"/>
        <v>0</v>
      </c>
    </row>
    <row r="271" spans="1:7" ht="12.75">
      <c r="A271" s="49" t="s">
        <v>163</v>
      </c>
      <c r="B271" s="8" t="s">
        <v>1</v>
      </c>
      <c r="C271" s="9">
        <v>120</v>
      </c>
      <c r="D271" s="24"/>
      <c r="E271" s="17">
        <f t="shared" si="18"/>
        <v>0</v>
      </c>
      <c r="F271" s="20"/>
      <c r="G271" s="22">
        <f t="shared" si="19"/>
        <v>0</v>
      </c>
    </row>
    <row r="272" spans="1:7" ht="12.75">
      <c r="A272" s="49" t="s">
        <v>164</v>
      </c>
      <c r="B272" s="8" t="s">
        <v>1</v>
      </c>
      <c r="C272" s="9">
        <v>3</v>
      </c>
      <c r="D272" s="24"/>
      <c r="E272" s="17">
        <f t="shared" si="18"/>
        <v>0</v>
      </c>
      <c r="F272" s="20"/>
      <c r="G272" s="22">
        <f t="shared" si="19"/>
        <v>0</v>
      </c>
    </row>
    <row r="273" spans="1:7" ht="12.75">
      <c r="A273" s="49" t="s">
        <v>165</v>
      </c>
      <c r="B273" s="8" t="s">
        <v>166</v>
      </c>
      <c r="C273" s="9">
        <v>2</v>
      </c>
      <c r="D273" s="24"/>
      <c r="E273" s="17">
        <f t="shared" si="18"/>
        <v>0</v>
      </c>
      <c r="F273" s="20"/>
      <c r="G273" s="22">
        <f t="shared" si="19"/>
        <v>0</v>
      </c>
    </row>
    <row r="274" spans="1:7" ht="12.75">
      <c r="A274" s="49" t="s">
        <v>167</v>
      </c>
      <c r="B274" s="8" t="s">
        <v>1</v>
      </c>
      <c r="C274" s="9">
        <v>3</v>
      </c>
      <c r="D274" s="24">
        <v>2500</v>
      </c>
      <c r="E274" s="17">
        <f t="shared" si="18"/>
        <v>7500</v>
      </c>
      <c r="F274" s="20"/>
      <c r="G274" s="22">
        <f t="shared" si="19"/>
        <v>0</v>
      </c>
    </row>
    <row r="275" spans="1:7" ht="12.75">
      <c r="A275" s="49" t="s">
        <v>168</v>
      </c>
      <c r="B275" s="8" t="s">
        <v>1</v>
      </c>
      <c r="C275" s="9">
        <v>4</v>
      </c>
      <c r="D275" s="24">
        <v>2000</v>
      </c>
      <c r="E275" s="17">
        <f t="shared" si="18"/>
        <v>8000</v>
      </c>
      <c r="F275" s="20"/>
      <c r="G275" s="22">
        <f t="shared" si="19"/>
        <v>0</v>
      </c>
    </row>
    <row r="276" spans="1:7" ht="13.5">
      <c r="A276" s="48" t="s">
        <v>169</v>
      </c>
      <c r="B276" s="5"/>
      <c r="C276" s="5"/>
      <c r="D276" s="24"/>
      <c r="E276" s="17">
        <f t="shared" si="18"/>
        <v>0</v>
      </c>
      <c r="F276" s="20"/>
      <c r="G276" s="22">
        <f t="shared" si="19"/>
        <v>0</v>
      </c>
    </row>
    <row r="277" spans="1:7" ht="12.75">
      <c r="A277" s="49" t="s">
        <v>170</v>
      </c>
      <c r="B277" s="8" t="s">
        <v>1</v>
      </c>
      <c r="C277" s="9">
        <v>1</v>
      </c>
      <c r="D277" s="24">
        <v>30000</v>
      </c>
      <c r="E277" s="17">
        <f t="shared" si="18"/>
        <v>30000</v>
      </c>
      <c r="F277" s="20"/>
      <c r="G277" s="22">
        <f t="shared" si="19"/>
        <v>0</v>
      </c>
    </row>
    <row r="278" spans="1:7" ht="12.75">
      <c r="A278" s="49" t="s">
        <v>171</v>
      </c>
      <c r="B278" s="8" t="s">
        <v>1</v>
      </c>
      <c r="C278" s="9">
        <v>1</v>
      </c>
      <c r="D278" s="24"/>
      <c r="E278" s="17">
        <f t="shared" si="18"/>
        <v>0</v>
      </c>
      <c r="F278" s="20"/>
      <c r="G278" s="22">
        <f t="shared" si="19"/>
        <v>0</v>
      </c>
    </row>
    <row r="279" spans="1:7" ht="12.75">
      <c r="A279" s="49" t="s">
        <v>172</v>
      </c>
      <c r="B279" s="8" t="s">
        <v>1</v>
      </c>
      <c r="C279" s="9">
        <v>7</v>
      </c>
      <c r="D279" s="24"/>
      <c r="E279" s="17">
        <f t="shared" si="18"/>
        <v>0</v>
      </c>
      <c r="F279" s="20"/>
      <c r="G279" s="22">
        <f t="shared" si="19"/>
        <v>0</v>
      </c>
    </row>
    <row r="280" spans="1:7" ht="12.75">
      <c r="A280" s="57" t="s">
        <v>371</v>
      </c>
      <c r="B280" s="28"/>
      <c r="C280" s="29"/>
      <c r="D280" s="30"/>
      <c r="E280" s="31">
        <f>SUM(E256:E279)</f>
        <v>15471000</v>
      </c>
      <c r="F280" s="31"/>
      <c r="G280" s="31">
        <f>SUM(G256:G279)</f>
        <v>12103000</v>
      </c>
    </row>
    <row r="281" spans="1:7" ht="12.75">
      <c r="A281" s="52" t="s">
        <v>372</v>
      </c>
      <c r="B281" s="5"/>
      <c r="C281" s="5"/>
      <c r="D281" s="24"/>
      <c r="E281" s="17">
        <f t="shared" si="18"/>
        <v>0</v>
      </c>
      <c r="F281" s="20"/>
      <c r="G281" s="22">
        <f t="shared" si="19"/>
        <v>0</v>
      </c>
    </row>
    <row r="282" spans="1:7" ht="12.75">
      <c r="A282" s="53" t="s">
        <v>173</v>
      </c>
      <c r="B282" s="5"/>
      <c r="C282" s="5"/>
      <c r="D282" s="24"/>
      <c r="E282" s="17">
        <f t="shared" si="18"/>
        <v>0</v>
      </c>
      <c r="F282" s="20"/>
      <c r="G282" s="22">
        <f t="shared" si="19"/>
        <v>0</v>
      </c>
    </row>
    <row r="283" spans="1:7" ht="12.75">
      <c r="A283" s="49" t="s">
        <v>174</v>
      </c>
      <c r="B283" s="8" t="s">
        <v>1</v>
      </c>
      <c r="C283" s="9">
        <v>1</v>
      </c>
      <c r="D283" s="21">
        <v>1340000</v>
      </c>
      <c r="E283" s="17">
        <f t="shared" si="18"/>
        <v>1340000</v>
      </c>
      <c r="F283" s="20">
        <v>1</v>
      </c>
      <c r="G283" s="22">
        <f t="shared" si="19"/>
        <v>1340000</v>
      </c>
    </row>
    <row r="284" spans="1:7" ht="12.75">
      <c r="A284" s="49" t="s">
        <v>175</v>
      </c>
      <c r="B284" s="8" t="s">
        <v>1</v>
      </c>
      <c r="C284" s="9">
        <v>2</v>
      </c>
      <c r="D284" s="21"/>
      <c r="E284" s="17">
        <f t="shared" si="18"/>
        <v>0</v>
      </c>
      <c r="F284" s="20">
        <v>2</v>
      </c>
      <c r="G284" s="22">
        <f t="shared" si="19"/>
        <v>0</v>
      </c>
    </row>
    <row r="285" spans="1:7" ht="12.75">
      <c r="A285" s="49" t="s">
        <v>176</v>
      </c>
      <c r="B285" s="8" t="s">
        <v>1</v>
      </c>
      <c r="C285" s="9">
        <v>1</v>
      </c>
      <c r="D285" s="21">
        <v>20000</v>
      </c>
      <c r="E285" s="17">
        <f t="shared" si="18"/>
        <v>20000</v>
      </c>
      <c r="F285" s="20">
        <v>1</v>
      </c>
      <c r="G285" s="22">
        <f t="shared" si="19"/>
        <v>20000</v>
      </c>
    </row>
    <row r="286" spans="1:7" ht="12.75">
      <c r="A286" s="54" t="s">
        <v>370</v>
      </c>
      <c r="B286" s="8" t="s">
        <v>1</v>
      </c>
      <c r="C286" s="9">
        <v>1</v>
      </c>
      <c r="D286" s="24">
        <v>350000</v>
      </c>
      <c r="E286" s="17">
        <f t="shared" si="18"/>
        <v>350000</v>
      </c>
      <c r="F286" s="20"/>
      <c r="G286" s="22">
        <f t="shared" si="19"/>
        <v>0</v>
      </c>
    </row>
    <row r="287" spans="1:7" ht="12.75">
      <c r="A287" s="58" t="s">
        <v>177</v>
      </c>
      <c r="B287" s="5"/>
      <c r="C287" s="5"/>
      <c r="D287" s="24"/>
      <c r="E287" s="17">
        <f t="shared" si="18"/>
        <v>0</v>
      </c>
      <c r="F287" s="20"/>
      <c r="G287" s="22">
        <f t="shared" si="19"/>
        <v>0</v>
      </c>
    </row>
    <row r="288" spans="1:7" ht="12.75">
      <c r="A288" s="49" t="s">
        <v>178</v>
      </c>
      <c r="B288" s="8" t="s">
        <v>1</v>
      </c>
      <c r="C288" s="9">
        <v>3</v>
      </c>
      <c r="D288" s="21">
        <v>80000</v>
      </c>
      <c r="E288" s="17">
        <f t="shared" si="18"/>
        <v>240000</v>
      </c>
      <c r="F288" s="20">
        <v>3</v>
      </c>
      <c r="G288" s="22">
        <f t="shared" si="19"/>
        <v>240000</v>
      </c>
    </row>
    <row r="289" spans="1:7" ht="12.75">
      <c r="A289" s="49" t="s">
        <v>179</v>
      </c>
      <c r="B289" s="8" t="s">
        <v>1</v>
      </c>
      <c r="C289" s="9">
        <v>1</v>
      </c>
      <c r="D289" s="21">
        <v>53000</v>
      </c>
      <c r="E289" s="17">
        <f t="shared" si="18"/>
        <v>53000</v>
      </c>
      <c r="F289" s="20">
        <v>1</v>
      </c>
      <c r="G289" s="22">
        <f t="shared" si="19"/>
        <v>53000</v>
      </c>
    </row>
    <row r="290" spans="1:7" ht="12.75">
      <c r="A290" s="49" t="s">
        <v>180</v>
      </c>
      <c r="B290" s="8" t="s">
        <v>1</v>
      </c>
      <c r="C290" s="9">
        <v>1</v>
      </c>
      <c r="D290" s="21">
        <v>42000</v>
      </c>
      <c r="E290" s="17">
        <f t="shared" si="18"/>
        <v>42000</v>
      </c>
      <c r="F290" s="20">
        <v>1</v>
      </c>
      <c r="G290" s="22">
        <f t="shared" si="19"/>
        <v>42000</v>
      </c>
    </row>
    <row r="291" spans="1:7" ht="12.75">
      <c r="A291" s="49" t="s">
        <v>181</v>
      </c>
      <c r="B291" s="8" t="s">
        <v>1</v>
      </c>
      <c r="C291" s="9">
        <v>1</v>
      </c>
      <c r="D291" s="24">
        <v>130000</v>
      </c>
      <c r="E291" s="17">
        <f t="shared" si="18"/>
        <v>130000</v>
      </c>
      <c r="F291" s="20"/>
      <c r="G291" s="22">
        <f t="shared" si="19"/>
        <v>0</v>
      </c>
    </row>
    <row r="292" spans="1:7" ht="12.75">
      <c r="A292" s="49" t="s">
        <v>182</v>
      </c>
      <c r="B292" s="8" t="s">
        <v>1</v>
      </c>
      <c r="C292" s="9">
        <v>1</v>
      </c>
      <c r="D292" s="24">
        <v>30000</v>
      </c>
      <c r="E292" s="17">
        <f t="shared" si="18"/>
        <v>30000</v>
      </c>
      <c r="F292" s="20"/>
      <c r="G292" s="22">
        <f t="shared" si="19"/>
        <v>0</v>
      </c>
    </row>
    <row r="293" spans="1:7" ht="12.75">
      <c r="A293" s="49" t="s">
        <v>183</v>
      </c>
      <c r="B293" s="8" t="s">
        <v>1</v>
      </c>
      <c r="C293" s="9">
        <v>1</v>
      </c>
      <c r="D293" s="24">
        <v>520000</v>
      </c>
      <c r="E293" s="17">
        <f t="shared" si="18"/>
        <v>520000</v>
      </c>
      <c r="F293" s="20"/>
      <c r="G293" s="22">
        <f t="shared" si="19"/>
        <v>0</v>
      </c>
    </row>
    <row r="294" spans="1:7" ht="12.75">
      <c r="A294" s="49" t="s">
        <v>184</v>
      </c>
      <c r="B294" s="8" t="s">
        <v>1</v>
      </c>
      <c r="C294" s="9">
        <v>4</v>
      </c>
      <c r="D294" s="24">
        <v>40000</v>
      </c>
      <c r="E294" s="17">
        <f t="shared" si="18"/>
        <v>160000</v>
      </c>
      <c r="F294" s="20"/>
      <c r="G294" s="22">
        <f t="shared" si="19"/>
        <v>0</v>
      </c>
    </row>
    <row r="295" spans="1:7" ht="12.75">
      <c r="A295" s="59" t="s">
        <v>373</v>
      </c>
      <c r="B295" s="26"/>
      <c r="C295" s="26"/>
      <c r="D295" s="30"/>
      <c r="E295" s="31">
        <f>SUM(E283:E294)</f>
        <v>2885000</v>
      </c>
      <c r="F295" s="31"/>
      <c r="G295" s="31">
        <f>SUM(G283:G294)</f>
        <v>1695000</v>
      </c>
    </row>
    <row r="296" spans="1:7" ht="12.75">
      <c r="A296" s="52" t="s">
        <v>374</v>
      </c>
      <c r="B296" s="5"/>
      <c r="C296" s="5"/>
      <c r="D296" s="24"/>
      <c r="E296" s="17"/>
      <c r="F296" s="20"/>
      <c r="G296" s="22"/>
    </row>
    <row r="297" spans="1:7" ht="12.75">
      <c r="A297" s="49" t="s">
        <v>185</v>
      </c>
      <c r="B297" s="8" t="s">
        <v>1</v>
      </c>
      <c r="C297" s="9">
        <v>1</v>
      </c>
      <c r="D297" s="21">
        <v>6000</v>
      </c>
      <c r="E297" s="17">
        <f t="shared" si="18"/>
        <v>6000</v>
      </c>
      <c r="F297" s="20">
        <v>1</v>
      </c>
      <c r="G297" s="22">
        <f t="shared" si="19"/>
        <v>6000</v>
      </c>
    </row>
    <row r="298" spans="1:7" ht="12.75">
      <c r="A298" s="49" t="s">
        <v>186</v>
      </c>
      <c r="B298" s="8" t="s">
        <v>1</v>
      </c>
      <c r="C298" s="9">
        <v>5</v>
      </c>
      <c r="D298" s="24">
        <v>20000</v>
      </c>
      <c r="E298" s="17">
        <f t="shared" si="18"/>
        <v>100000</v>
      </c>
      <c r="F298" s="20"/>
      <c r="G298" s="22">
        <f t="shared" si="19"/>
        <v>0</v>
      </c>
    </row>
    <row r="299" spans="1:7" ht="12.75">
      <c r="A299" s="49" t="s">
        <v>187</v>
      </c>
      <c r="B299" s="8" t="s">
        <v>1</v>
      </c>
      <c r="C299" s="9">
        <v>2</v>
      </c>
      <c r="D299" s="24">
        <v>26500</v>
      </c>
      <c r="E299" s="17">
        <f t="shared" si="18"/>
        <v>53000</v>
      </c>
      <c r="F299" s="20"/>
      <c r="G299" s="22">
        <f t="shared" si="19"/>
        <v>0</v>
      </c>
    </row>
    <row r="300" spans="1:7" ht="12.75">
      <c r="A300" s="49" t="s">
        <v>188</v>
      </c>
      <c r="B300" s="8" t="s">
        <v>1</v>
      </c>
      <c r="C300" s="9">
        <v>2</v>
      </c>
      <c r="D300" s="24">
        <v>26500</v>
      </c>
      <c r="E300" s="17">
        <f t="shared" si="18"/>
        <v>53000</v>
      </c>
      <c r="F300" s="20"/>
      <c r="G300" s="22">
        <f t="shared" si="19"/>
        <v>0</v>
      </c>
    </row>
    <row r="301" spans="1:7" ht="12.75">
      <c r="A301" s="49" t="s">
        <v>189</v>
      </c>
      <c r="B301" s="8" t="s">
        <v>1</v>
      </c>
      <c r="C301" s="9">
        <v>2</v>
      </c>
      <c r="D301" s="21">
        <v>26500</v>
      </c>
      <c r="E301" s="17">
        <f t="shared" si="18"/>
        <v>53000</v>
      </c>
      <c r="F301" s="20">
        <v>2</v>
      </c>
      <c r="G301" s="22">
        <f t="shared" si="19"/>
        <v>53000</v>
      </c>
    </row>
    <row r="302" spans="1:7" ht="12.75">
      <c r="A302" s="49" t="s">
        <v>190</v>
      </c>
      <c r="B302" s="8" t="s">
        <v>1</v>
      </c>
      <c r="C302" s="9">
        <v>4</v>
      </c>
      <c r="D302" s="21">
        <v>36000</v>
      </c>
      <c r="E302" s="17">
        <f t="shared" si="18"/>
        <v>144000</v>
      </c>
      <c r="F302" s="20">
        <v>4</v>
      </c>
      <c r="G302" s="22">
        <f t="shared" si="19"/>
        <v>144000</v>
      </c>
    </row>
    <row r="303" spans="1:7" ht="12.75">
      <c r="A303" s="49" t="s">
        <v>191</v>
      </c>
      <c r="B303" s="8" t="s">
        <v>1</v>
      </c>
      <c r="C303" s="9">
        <v>1</v>
      </c>
      <c r="D303" s="21">
        <v>88500</v>
      </c>
      <c r="E303" s="17">
        <f t="shared" si="18"/>
        <v>88500</v>
      </c>
      <c r="F303" s="20">
        <v>1</v>
      </c>
      <c r="G303" s="22">
        <f t="shared" si="19"/>
        <v>88500</v>
      </c>
    </row>
    <row r="304" spans="1:7" ht="12.75">
      <c r="A304" s="49" t="s">
        <v>192</v>
      </c>
      <c r="B304" s="8" t="s">
        <v>1</v>
      </c>
      <c r="C304" s="9">
        <v>2</v>
      </c>
      <c r="D304" s="24">
        <v>53000</v>
      </c>
      <c r="E304" s="17">
        <f t="shared" si="18"/>
        <v>106000</v>
      </c>
      <c r="F304" s="20"/>
      <c r="G304" s="22">
        <f t="shared" si="19"/>
        <v>0</v>
      </c>
    </row>
    <row r="305" spans="1:7" ht="12.75">
      <c r="A305" s="49" t="s">
        <v>193</v>
      </c>
      <c r="B305" s="8" t="s">
        <v>1</v>
      </c>
      <c r="C305" s="9">
        <v>1</v>
      </c>
      <c r="D305" s="24">
        <v>850000</v>
      </c>
      <c r="E305" s="17">
        <f t="shared" si="18"/>
        <v>850000</v>
      </c>
      <c r="F305" s="20"/>
      <c r="G305" s="22">
        <f t="shared" si="19"/>
        <v>0</v>
      </c>
    </row>
    <row r="306" spans="1:7" ht="12.75">
      <c r="A306" s="49" t="s">
        <v>194</v>
      </c>
      <c r="B306" s="8" t="s">
        <v>1</v>
      </c>
      <c r="C306" s="9">
        <v>2</v>
      </c>
      <c r="D306" s="24">
        <v>1300000</v>
      </c>
      <c r="E306" s="17">
        <f t="shared" si="18"/>
        <v>2600000</v>
      </c>
      <c r="F306" s="20"/>
      <c r="G306" s="22">
        <f t="shared" si="19"/>
        <v>0</v>
      </c>
    </row>
    <row r="307" spans="1:7" ht="12.75">
      <c r="A307" s="49" t="s">
        <v>195</v>
      </c>
      <c r="B307" s="8" t="s">
        <v>1</v>
      </c>
      <c r="C307" s="9">
        <v>2</v>
      </c>
      <c r="D307" s="24">
        <v>40000</v>
      </c>
      <c r="E307" s="17">
        <f t="shared" si="18"/>
        <v>80000</v>
      </c>
      <c r="F307" s="20"/>
      <c r="G307" s="22">
        <f t="shared" si="19"/>
        <v>0</v>
      </c>
    </row>
    <row r="308" spans="1:7" ht="12.75">
      <c r="A308" s="49" t="s">
        <v>196</v>
      </c>
      <c r="B308" s="8" t="s">
        <v>1</v>
      </c>
      <c r="C308" s="9">
        <v>50</v>
      </c>
      <c r="D308" s="24">
        <v>3000</v>
      </c>
      <c r="E308" s="17">
        <f t="shared" si="18"/>
        <v>150000</v>
      </c>
      <c r="F308" s="20"/>
      <c r="G308" s="22">
        <f t="shared" si="19"/>
        <v>0</v>
      </c>
    </row>
    <row r="309" spans="1:7" ht="12.75">
      <c r="A309" s="49" t="s">
        <v>197</v>
      </c>
      <c r="B309" s="8" t="s">
        <v>1</v>
      </c>
      <c r="C309" s="9">
        <v>2</v>
      </c>
      <c r="D309" s="21">
        <v>80000</v>
      </c>
      <c r="E309" s="17">
        <f t="shared" si="18"/>
        <v>160000</v>
      </c>
      <c r="F309" s="20">
        <v>1</v>
      </c>
      <c r="G309" s="22">
        <f t="shared" si="19"/>
        <v>80000</v>
      </c>
    </row>
    <row r="310" spans="1:7" ht="12.75">
      <c r="A310" s="49" t="s">
        <v>198</v>
      </c>
      <c r="B310" s="8" t="s">
        <v>1</v>
      </c>
      <c r="C310" s="9">
        <v>2</v>
      </c>
      <c r="D310" s="24">
        <v>100000</v>
      </c>
      <c r="E310" s="17">
        <f t="shared" si="18"/>
        <v>200000</v>
      </c>
      <c r="F310" s="20"/>
      <c r="G310" s="22">
        <f t="shared" si="19"/>
        <v>0</v>
      </c>
    </row>
    <row r="311" spans="1:7" ht="12.75">
      <c r="A311" s="49" t="s">
        <v>199</v>
      </c>
      <c r="B311" s="8" t="s">
        <v>1</v>
      </c>
      <c r="C311" s="9">
        <v>5</v>
      </c>
      <c r="D311" s="24">
        <v>40000</v>
      </c>
      <c r="E311" s="17">
        <f t="shared" si="18"/>
        <v>200000</v>
      </c>
      <c r="F311" s="20"/>
      <c r="G311" s="22">
        <f t="shared" si="19"/>
        <v>0</v>
      </c>
    </row>
    <row r="312" spans="1:7" ht="12.75">
      <c r="A312" s="49" t="s">
        <v>200</v>
      </c>
      <c r="B312" s="8" t="s">
        <v>1</v>
      </c>
      <c r="C312" s="9">
        <v>1</v>
      </c>
      <c r="D312" s="24">
        <v>110000</v>
      </c>
      <c r="E312" s="17">
        <f t="shared" si="18"/>
        <v>110000</v>
      </c>
      <c r="F312" s="20"/>
      <c r="G312" s="22">
        <f t="shared" si="19"/>
        <v>0</v>
      </c>
    </row>
    <row r="313" spans="1:7" ht="12.75">
      <c r="A313" s="49" t="s">
        <v>201</v>
      </c>
      <c r="B313" s="8" t="s">
        <v>1</v>
      </c>
      <c r="C313" s="9">
        <v>2</v>
      </c>
      <c r="D313" s="24">
        <v>350000</v>
      </c>
      <c r="E313" s="17">
        <f t="shared" si="18"/>
        <v>700000</v>
      </c>
      <c r="F313" s="20"/>
      <c r="G313" s="22">
        <f t="shared" si="19"/>
        <v>0</v>
      </c>
    </row>
    <row r="314" spans="1:7" ht="12.75">
      <c r="A314" s="49" t="s">
        <v>202</v>
      </c>
      <c r="B314" s="8" t="s">
        <v>1</v>
      </c>
      <c r="C314" s="9">
        <v>30</v>
      </c>
      <c r="D314" s="24">
        <v>2200</v>
      </c>
      <c r="E314" s="17">
        <f t="shared" si="18"/>
        <v>66000</v>
      </c>
      <c r="F314" s="20"/>
      <c r="G314" s="22">
        <f t="shared" si="19"/>
        <v>0</v>
      </c>
    </row>
    <row r="315" spans="1:8" ht="12.75">
      <c r="A315" s="43" t="s">
        <v>443</v>
      </c>
      <c r="B315" s="12"/>
      <c r="C315" s="12"/>
      <c r="D315" s="12"/>
      <c r="E315" s="12"/>
      <c r="F315" s="3"/>
      <c r="G315" s="105" t="s">
        <v>400</v>
      </c>
      <c r="H315" s="106"/>
    </row>
    <row r="316" spans="1:7" ht="12.75">
      <c r="A316" s="111" t="s">
        <v>381</v>
      </c>
      <c r="B316" s="100"/>
      <c r="C316" s="100"/>
      <c r="D316" s="100"/>
      <c r="E316" s="112"/>
      <c r="F316" s="110" t="s">
        <v>323</v>
      </c>
      <c r="G316" s="110"/>
    </row>
    <row r="317" spans="1:7" ht="22.5">
      <c r="A317" s="14" t="s">
        <v>318</v>
      </c>
      <c r="B317" s="5" t="s">
        <v>320</v>
      </c>
      <c r="C317" s="5" t="s">
        <v>321</v>
      </c>
      <c r="D317" s="23" t="s">
        <v>322</v>
      </c>
      <c r="E317" s="6" t="s">
        <v>325</v>
      </c>
      <c r="F317" s="6" t="s">
        <v>324</v>
      </c>
      <c r="G317" s="6" t="s">
        <v>325</v>
      </c>
    </row>
    <row r="318" spans="1:7" ht="12.75">
      <c r="A318" s="49"/>
      <c r="B318" s="8"/>
      <c r="C318" s="9"/>
      <c r="D318" s="24"/>
      <c r="E318" s="17"/>
      <c r="F318" s="20"/>
      <c r="G318" s="22"/>
    </row>
    <row r="319" spans="1:7" ht="12.75">
      <c r="A319" s="49" t="s">
        <v>203</v>
      </c>
      <c r="B319" s="8" t="s">
        <v>1</v>
      </c>
      <c r="C319" s="9">
        <v>30</v>
      </c>
      <c r="D319" s="24">
        <v>2200</v>
      </c>
      <c r="E319" s="17">
        <f t="shared" si="18"/>
        <v>66000</v>
      </c>
      <c r="F319" s="20"/>
      <c r="G319" s="22">
        <f t="shared" si="19"/>
        <v>0</v>
      </c>
    </row>
    <row r="320" spans="1:7" ht="12.75">
      <c r="A320" s="49" t="s">
        <v>204</v>
      </c>
      <c r="B320" s="8" t="s">
        <v>1</v>
      </c>
      <c r="C320" s="9">
        <v>20</v>
      </c>
      <c r="D320" s="24">
        <v>2200</v>
      </c>
      <c r="E320" s="17">
        <f t="shared" si="18"/>
        <v>44000</v>
      </c>
      <c r="F320" s="20"/>
      <c r="G320" s="22">
        <f t="shared" si="19"/>
        <v>0</v>
      </c>
    </row>
    <row r="321" spans="1:7" ht="12.75">
      <c r="A321" s="49" t="s">
        <v>205</v>
      </c>
      <c r="B321" s="8" t="s">
        <v>1</v>
      </c>
      <c r="C321" s="9">
        <v>20</v>
      </c>
      <c r="D321" s="24">
        <v>2200</v>
      </c>
      <c r="E321" s="17">
        <f t="shared" si="18"/>
        <v>44000</v>
      </c>
      <c r="F321" s="20"/>
      <c r="G321" s="22">
        <f t="shared" si="19"/>
        <v>0</v>
      </c>
    </row>
    <row r="322" spans="1:7" ht="12.75">
      <c r="A322" s="49" t="s">
        <v>206</v>
      </c>
      <c r="B322" s="8" t="s">
        <v>1</v>
      </c>
      <c r="C322" s="9">
        <v>30</v>
      </c>
      <c r="D322" s="24">
        <v>2200</v>
      </c>
      <c r="E322" s="17">
        <f t="shared" si="18"/>
        <v>66000</v>
      </c>
      <c r="F322" s="20"/>
      <c r="G322" s="22">
        <f t="shared" si="19"/>
        <v>0</v>
      </c>
    </row>
    <row r="323" spans="1:7" ht="12.75">
      <c r="A323" s="49" t="s">
        <v>207</v>
      </c>
      <c r="B323" s="8" t="s">
        <v>1</v>
      </c>
      <c r="C323" s="9">
        <v>30</v>
      </c>
      <c r="D323" s="24">
        <v>1600</v>
      </c>
      <c r="E323" s="17">
        <f t="shared" si="18"/>
        <v>48000</v>
      </c>
      <c r="F323" s="20"/>
      <c r="G323" s="22">
        <f t="shared" si="19"/>
        <v>0</v>
      </c>
    </row>
    <row r="324" spans="1:7" ht="12.75">
      <c r="A324" s="49" t="s">
        <v>208</v>
      </c>
      <c r="B324" s="8" t="s">
        <v>1</v>
      </c>
      <c r="C324" s="9">
        <v>30</v>
      </c>
      <c r="D324" s="24">
        <v>1600</v>
      </c>
      <c r="E324" s="17">
        <f t="shared" si="18"/>
        <v>48000</v>
      </c>
      <c r="F324" s="20"/>
      <c r="G324" s="22">
        <f t="shared" si="19"/>
        <v>0</v>
      </c>
    </row>
    <row r="325" spans="1:7" ht="12.75">
      <c r="A325" s="49" t="s">
        <v>209</v>
      </c>
      <c r="B325" s="8" t="s">
        <v>1</v>
      </c>
      <c r="C325" s="9">
        <v>20</v>
      </c>
      <c r="D325" s="24">
        <v>1600</v>
      </c>
      <c r="E325" s="17">
        <f t="shared" si="18"/>
        <v>32000</v>
      </c>
      <c r="F325" s="20"/>
      <c r="G325" s="22">
        <f t="shared" si="19"/>
        <v>0</v>
      </c>
    </row>
    <row r="326" spans="1:7" ht="12.75">
      <c r="A326" s="49" t="s">
        <v>210</v>
      </c>
      <c r="B326" s="8" t="s">
        <v>1</v>
      </c>
      <c r="C326" s="9">
        <v>20</v>
      </c>
      <c r="D326" s="24">
        <v>2000</v>
      </c>
      <c r="E326" s="17">
        <f t="shared" si="18"/>
        <v>40000</v>
      </c>
      <c r="F326" s="20"/>
      <c r="G326" s="22">
        <f t="shared" si="19"/>
        <v>0</v>
      </c>
    </row>
    <row r="327" spans="1:7" ht="12.75">
      <c r="A327" s="49" t="s">
        <v>211</v>
      </c>
      <c r="B327" s="8" t="s">
        <v>1</v>
      </c>
      <c r="C327" s="9">
        <v>20</v>
      </c>
      <c r="D327" s="24">
        <v>1050</v>
      </c>
      <c r="E327" s="17">
        <f>C327*D327</f>
        <v>21000</v>
      </c>
      <c r="F327" s="20"/>
      <c r="G327" s="22">
        <f>D327*F327</f>
        <v>0</v>
      </c>
    </row>
    <row r="328" spans="1:7" ht="12.75">
      <c r="A328" s="49" t="s">
        <v>212</v>
      </c>
      <c r="B328" s="8" t="s">
        <v>1</v>
      </c>
      <c r="C328" s="9">
        <v>10</v>
      </c>
      <c r="D328" s="24">
        <v>1000</v>
      </c>
      <c r="E328" s="17">
        <f>C328*D328</f>
        <v>10000</v>
      </c>
      <c r="F328" s="20"/>
      <c r="G328" s="22">
        <f>D328*F328</f>
        <v>0</v>
      </c>
    </row>
    <row r="329" spans="1:7" ht="12.75">
      <c r="A329" s="49" t="s">
        <v>213</v>
      </c>
      <c r="B329" s="8" t="s">
        <v>1</v>
      </c>
      <c r="C329" s="9">
        <v>1</v>
      </c>
      <c r="D329" s="24">
        <v>1300000</v>
      </c>
      <c r="E329" s="17">
        <f>C329*D329</f>
        <v>1300000</v>
      </c>
      <c r="F329" s="20"/>
      <c r="G329" s="22">
        <f>D329*F329</f>
        <v>0</v>
      </c>
    </row>
    <row r="330" spans="1:7" ht="12.75">
      <c r="A330" s="59" t="s">
        <v>375</v>
      </c>
      <c r="B330" s="26"/>
      <c r="C330" s="26"/>
      <c r="D330" s="30"/>
      <c r="E330" s="31">
        <f>SUM(E297:E329)</f>
        <v>7438500</v>
      </c>
      <c r="F330" s="31"/>
      <c r="G330" s="31">
        <f>SUM(G297:G329)</f>
        <v>371500</v>
      </c>
    </row>
    <row r="331" spans="1:7" ht="12.75">
      <c r="A331" s="80" t="s">
        <v>376</v>
      </c>
      <c r="B331" s="70"/>
      <c r="C331" s="70"/>
      <c r="D331" s="71"/>
      <c r="E331" s="72">
        <f>E330+E295+E280</f>
        <v>25794500</v>
      </c>
      <c r="F331" s="72"/>
      <c r="G331" s="72">
        <f>G330+G295+G280</f>
        <v>14169500</v>
      </c>
    </row>
    <row r="332" spans="1:7" ht="12.75">
      <c r="A332" s="96" t="s">
        <v>446</v>
      </c>
      <c r="B332" s="97"/>
      <c r="C332" s="97"/>
      <c r="D332" s="94"/>
      <c r="E332" s="95"/>
      <c r="F332" s="95"/>
      <c r="G332" s="95"/>
    </row>
    <row r="333" spans="1:7" ht="12.75">
      <c r="A333" s="61" t="s">
        <v>381</v>
      </c>
      <c r="B333" s="5"/>
      <c r="C333" s="5"/>
      <c r="D333" s="24"/>
      <c r="E333" s="17"/>
      <c r="F333" s="20"/>
      <c r="G333" s="22"/>
    </row>
    <row r="334" spans="1:7" ht="12.75">
      <c r="A334" s="49" t="s">
        <v>281</v>
      </c>
      <c r="B334" s="8" t="s">
        <v>1</v>
      </c>
      <c r="C334" s="9">
        <v>1</v>
      </c>
      <c r="D334" s="24">
        <v>1300000</v>
      </c>
      <c r="E334" s="17">
        <f aca="true" t="shared" si="20" ref="E334:E342">C334*D334</f>
        <v>1300000</v>
      </c>
      <c r="F334" s="20"/>
      <c r="G334" s="22">
        <f aca="true" t="shared" si="21" ref="G334:G342">D334*F334</f>
        <v>0</v>
      </c>
    </row>
    <row r="335" spans="1:7" ht="12.75">
      <c r="A335" s="49" t="s">
        <v>282</v>
      </c>
      <c r="B335" s="8" t="s">
        <v>1</v>
      </c>
      <c r="C335" s="9">
        <v>1</v>
      </c>
      <c r="D335" s="24">
        <v>26500</v>
      </c>
      <c r="E335" s="17">
        <f t="shared" si="20"/>
        <v>26500</v>
      </c>
      <c r="F335" s="20"/>
      <c r="G335" s="22">
        <f t="shared" si="21"/>
        <v>0</v>
      </c>
    </row>
    <row r="336" spans="1:7" ht="12.75">
      <c r="A336" s="49" t="s">
        <v>283</v>
      </c>
      <c r="B336" s="8" t="s">
        <v>1</v>
      </c>
      <c r="C336" s="9">
        <v>1</v>
      </c>
      <c r="D336" s="24">
        <v>20000</v>
      </c>
      <c r="E336" s="17">
        <f t="shared" si="20"/>
        <v>20000</v>
      </c>
      <c r="F336" s="20"/>
      <c r="G336" s="22">
        <f t="shared" si="21"/>
        <v>0</v>
      </c>
    </row>
    <row r="337" spans="1:7" ht="12.75">
      <c r="A337" s="49" t="s">
        <v>284</v>
      </c>
      <c r="B337" s="8" t="s">
        <v>1</v>
      </c>
      <c r="C337" s="9">
        <v>1</v>
      </c>
      <c r="D337" s="24">
        <v>26500</v>
      </c>
      <c r="E337" s="17">
        <f t="shared" si="20"/>
        <v>26500</v>
      </c>
      <c r="F337" s="20"/>
      <c r="G337" s="22">
        <f t="shared" si="21"/>
        <v>0</v>
      </c>
    </row>
    <row r="338" spans="1:7" ht="12.75">
      <c r="A338" s="49" t="s">
        <v>285</v>
      </c>
      <c r="B338" s="8" t="s">
        <v>1</v>
      </c>
      <c r="C338" s="9">
        <v>2</v>
      </c>
      <c r="D338" s="24">
        <v>850000</v>
      </c>
      <c r="E338" s="17">
        <f t="shared" si="20"/>
        <v>1700000</v>
      </c>
      <c r="F338" s="20"/>
      <c r="G338" s="22">
        <f t="shared" si="21"/>
        <v>0</v>
      </c>
    </row>
    <row r="339" spans="1:7" ht="12.75">
      <c r="A339" s="49" t="s">
        <v>286</v>
      </c>
      <c r="B339" s="8" t="s">
        <v>1</v>
      </c>
      <c r="C339" s="9">
        <v>2</v>
      </c>
      <c r="D339" s="24"/>
      <c r="E339" s="17">
        <f t="shared" si="20"/>
        <v>0</v>
      </c>
      <c r="F339" s="20"/>
      <c r="G339" s="22">
        <f t="shared" si="21"/>
        <v>0</v>
      </c>
    </row>
    <row r="340" spans="1:7" ht="12.75">
      <c r="A340" s="49" t="s">
        <v>287</v>
      </c>
      <c r="B340" s="8" t="s">
        <v>1</v>
      </c>
      <c r="C340" s="9">
        <v>2</v>
      </c>
      <c r="D340" s="24"/>
      <c r="E340" s="17">
        <f t="shared" si="20"/>
        <v>0</v>
      </c>
      <c r="F340" s="20"/>
      <c r="G340" s="22">
        <f t="shared" si="21"/>
        <v>0</v>
      </c>
    </row>
    <row r="341" spans="1:7" ht="12.75">
      <c r="A341" s="49" t="s">
        <v>288</v>
      </c>
      <c r="B341" s="8" t="s">
        <v>1</v>
      </c>
      <c r="C341" s="9">
        <v>4</v>
      </c>
      <c r="D341" s="24"/>
      <c r="E341" s="17">
        <f t="shared" si="20"/>
        <v>0</v>
      </c>
      <c r="F341" s="20"/>
      <c r="G341" s="22">
        <f t="shared" si="21"/>
        <v>0</v>
      </c>
    </row>
    <row r="342" spans="1:7" ht="12.75">
      <c r="A342" s="49" t="s">
        <v>289</v>
      </c>
      <c r="B342" s="5"/>
      <c r="C342" s="5"/>
      <c r="D342" s="24"/>
      <c r="E342" s="17">
        <f t="shared" si="20"/>
        <v>0</v>
      </c>
      <c r="F342" s="20"/>
      <c r="G342" s="22">
        <f t="shared" si="21"/>
        <v>0</v>
      </c>
    </row>
    <row r="343" spans="1:7" ht="12.75">
      <c r="A343" s="96" t="s">
        <v>447</v>
      </c>
      <c r="B343" s="97"/>
      <c r="C343" s="97"/>
      <c r="D343" s="94"/>
      <c r="E343" s="95">
        <f>SUM(E334:E342)</f>
        <v>3073000</v>
      </c>
      <c r="F343" s="95"/>
      <c r="G343" s="95">
        <f>SUM(G334:G342)</f>
        <v>0</v>
      </c>
    </row>
    <row r="344" spans="1:7" ht="12.75">
      <c r="A344" s="139"/>
      <c r="B344" s="115"/>
      <c r="C344" s="115"/>
      <c r="D344" s="116"/>
      <c r="E344" s="117"/>
      <c r="F344" s="117"/>
      <c r="G344" s="117"/>
    </row>
    <row r="345" spans="1:7" ht="12.75">
      <c r="A345" s="145" t="s">
        <v>404</v>
      </c>
      <c r="B345" s="115"/>
      <c r="C345" s="115"/>
      <c r="D345" s="116"/>
      <c r="E345" s="146">
        <f>E331+E343</f>
        <v>28867500</v>
      </c>
      <c r="F345" s="117"/>
      <c r="G345" s="146">
        <f>G331+G343</f>
        <v>14169500</v>
      </c>
    </row>
    <row r="346" spans="1:7" ht="12.75">
      <c r="A346" s="139"/>
      <c r="B346" s="115"/>
      <c r="C346" s="115"/>
      <c r="D346" s="116"/>
      <c r="E346" s="117"/>
      <c r="F346" s="117"/>
      <c r="G346" s="117"/>
    </row>
    <row r="347" spans="1:7" ht="12.75">
      <c r="A347" s="139"/>
      <c r="B347" s="115"/>
      <c r="C347" s="115"/>
      <c r="D347" s="116"/>
      <c r="E347" s="117"/>
      <c r="F347" s="117"/>
      <c r="G347" s="117"/>
    </row>
    <row r="348" spans="1:7" ht="12.75">
      <c r="A348" s="139"/>
      <c r="B348" s="115"/>
      <c r="C348" s="115"/>
      <c r="D348" s="116"/>
      <c r="E348" s="117"/>
      <c r="F348" s="117"/>
      <c r="G348" s="117"/>
    </row>
    <row r="349" spans="1:7" ht="12.75">
      <c r="A349" s="139"/>
      <c r="B349" s="115"/>
      <c r="C349" s="115"/>
      <c r="D349" s="116"/>
      <c r="E349" s="117"/>
      <c r="F349" s="117"/>
      <c r="G349" s="117"/>
    </row>
    <row r="350" spans="1:7" ht="12.75">
      <c r="A350" s="139"/>
      <c r="B350" s="115"/>
      <c r="C350" s="115"/>
      <c r="D350" s="116"/>
      <c r="E350" s="117"/>
      <c r="F350" s="117"/>
      <c r="G350" s="117"/>
    </row>
    <row r="351" spans="1:7" ht="12.75">
      <c r="A351" s="139"/>
      <c r="B351" s="115"/>
      <c r="C351" s="115"/>
      <c r="D351" s="116"/>
      <c r="E351" s="117"/>
      <c r="F351" s="117"/>
      <c r="G351" s="117"/>
    </row>
    <row r="352" spans="1:7" ht="12.75">
      <c r="A352" s="139"/>
      <c r="B352" s="115"/>
      <c r="C352" s="115"/>
      <c r="D352" s="116"/>
      <c r="E352" s="117"/>
      <c r="F352" s="117"/>
      <c r="G352" s="117"/>
    </row>
    <row r="353" spans="1:7" ht="12.75">
      <c r="A353" s="139"/>
      <c r="B353" s="115"/>
      <c r="C353" s="115"/>
      <c r="D353" s="116"/>
      <c r="E353" s="117"/>
      <c r="F353" s="117"/>
      <c r="G353" s="117"/>
    </row>
    <row r="354" spans="1:7" ht="12.75">
      <c r="A354" s="139"/>
      <c r="B354" s="115"/>
      <c r="C354" s="115"/>
      <c r="D354" s="116"/>
      <c r="E354" s="117"/>
      <c r="F354" s="117"/>
      <c r="G354" s="117"/>
    </row>
    <row r="355" spans="1:7" ht="12.75">
      <c r="A355" s="139"/>
      <c r="B355" s="115"/>
      <c r="C355" s="115"/>
      <c r="D355" s="116"/>
      <c r="E355" s="117"/>
      <c r="F355" s="117"/>
      <c r="G355" s="117"/>
    </row>
    <row r="356" spans="1:7" ht="12.75">
      <c r="A356" s="139"/>
      <c r="B356" s="115"/>
      <c r="C356" s="115"/>
      <c r="D356" s="116"/>
      <c r="E356" s="117"/>
      <c r="F356" s="117"/>
      <c r="G356" s="117"/>
    </row>
    <row r="357" spans="1:7" ht="12.75">
      <c r="A357" s="139"/>
      <c r="B357" s="115"/>
      <c r="C357" s="115"/>
      <c r="D357" s="116"/>
      <c r="E357" s="117"/>
      <c r="F357" s="117"/>
      <c r="G357" s="117"/>
    </row>
    <row r="358" spans="1:7" ht="12.75">
      <c r="A358" s="139"/>
      <c r="B358" s="115"/>
      <c r="C358" s="115"/>
      <c r="D358" s="116"/>
      <c r="E358" s="117"/>
      <c r="F358" s="117"/>
      <c r="G358" s="117"/>
    </row>
    <row r="359" spans="1:7" ht="12.75">
      <c r="A359" s="139"/>
      <c r="B359" s="115"/>
      <c r="C359" s="115"/>
      <c r="D359" s="116"/>
      <c r="E359" s="117"/>
      <c r="F359" s="117"/>
      <c r="G359" s="117"/>
    </row>
    <row r="360" spans="1:7" ht="12.75">
      <c r="A360" s="139"/>
      <c r="B360" s="115"/>
      <c r="C360" s="115"/>
      <c r="D360" s="116"/>
      <c r="E360" s="117"/>
      <c r="F360" s="117"/>
      <c r="G360" s="117"/>
    </row>
    <row r="361" spans="1:7" ht="12.75">
      <c r="A361" s="139"/>
      <c r="B361" s="115"/>
      <c r="C361" s="115"/>
      <c r="D361" s="116"/>
      <c r="E361" s="117"/>
      <c r="F361" s="117"/>
      <c r="G361" s="117"/>
    </row>
    <row r="362" spans="1:7" ht="12.75">
      <c r="A362" s="139"/>
      <c r="B362" s="115"/>
      <c r="C362" s="115"/>
      <c r="D362" s="116"/>
      <c r="E362" s="117"/>
      <c r="F362" s="117"/>
      <c r="G362" s="117"/>
    </row>
    <row r="363" spans="1:7" ht="12.75">
      <c r="A363" s="139"/>
      <c r="B363" s="115"/>
      <c r="C363" s="115"/>
      <c r="D363" s="116"/>
      <c r="E363" s="117"/>
      <c r="F363" s="117"/>
      <c r="G363" s="117"/>
    </row>
    <row r="364" spans="1:7" ht="12.75">
      <c r="A364" s="139"/>
      <c r="B364" s="115"/>
      <c r="C364" s="115"/>
      <c r="D364" s="116"/>
      <c r="E364" s="117"/>
      <c r="F364" s="117"/>
      <c r="G364" s="117"/>
    </row>
    <row r="365" spans="1:7" ht="12.75">
      <c r="A365" s="139"/>
      <c r="B365" s="115"/>
      <c r="C365" s="115"/>
      <c r="D365" s="116"/>
      <c r="E365" s="117"/>
      <c r="F365" s="117"/>
      <c r="G365" s="117"/>
    </row>
    <row r="366" spans="1:7" ht="12.75">
      <c r="A366" s="139"/>
      <c r="B366" s="115"/>
      <c r="C366" s="115"/>
      <c r="D366" s="116"/>
      <c r="E366" s="117"/>
      <c r="F366" s="117"/>
      <c r="G366" s="117"/>
    </row>
    <row r="367" spans="1:7" ht="12.75">
      <c r="A367" s="139"/>
      <c r="B367" s="115"/>
      <c r="C367" s="115"/>
      <c r="D367" s="116"/>
      <c r="E367" s="117"/>
      <c r="F367" s="117"/>
      <c r="G367" s="117"/>
    </row>
    <row r="368" spans="1:7" ht="12.75">
      <c r="A368" s="139"/>
      <c r="B368" s="115"/>
      <c r="C368" s="115"/>
      <c r="D368" s="116"/>
      <c r="E368" s="117"/>
      <c r="F368" s="117"/>
      <c r="G368" s="117"/>
    </row>
    <row r="369" spans="1:7" ht="12.75">
      <c r="A369" s="139"/>
      <c r="B369" s="115"/>
      <c r="C369" s="115"/>
      <c r="D369" s="116"/>
      <c r="E369" s="117"/>
      <c r="F369" s="117"/>
      <c r="G369" s="117"/>
    </row>
    <row r="370" spans="1:7" ht="12.75">
      <c r="A370" s="139"/>
      <c r="B370" s="115"/>
      <c r="C370" s="115"/>
      <c r="D370" s="116"/>
      <c r="E370" s="117"/>
      <c r="F370" s="117"/>
      <c r="G370" s="117"/>
    </row>
    <row r="371" spans="1:7" ht="12.75">
      <c r="A371" s="139"/>
      <c r="B371" s="115"/>
      <c r="C371" s="115"/>
      <c r="D371" s="116"/>
      <c r="E371" s="117"/>
      <c r="F371" s="117"/>
      <c r="G371" s="117"/>
    </row>
    <row r="372" spans="1:7" ht="12.75">
      <c r="A372" s="139"/>
      <c r="B372" s="115"/>
      <c r="C372" s="115"/>
      <c r="D372" s="116"/>
      <c r="E372" s="117"/>
      <c r="F372" s="117"/>
      <c r="G372" s="117"/>
    </row>
    <row r="373" spans="1:7" ht="12.75">
      <c r="A373" s="139"/>
      <c r="B373" s="115"/>
      <c r="C373" s="115"/>
      <c r="D373" s="116"/>
      <c r="E373" s="117"/>
      <c r="F373" s="117"/>
      <c r="G373" s="117"/>
    </row>
    <row r="374" spans="1:7" ht="12.75">
      <c r="A374" s="139"/>
      <c r="B374" s="115"/>
      <c r="C374" s="115"/>
      <c r="D374" s="116"/>
      <c r="E374" s="117"/>
      <c r="F374" s="117"/>
      <c r="G374" s="117"/>
    </row>
    <row r="375" spans="1:7" ht="12.75">
      <c r="A375" s="139"/>
      <c r="B375" s="115"/>
      <c r="C375" s="115"/>
      <c r="D375" s="116"/>
      <c r="E375" s="117"/>
      <c r="F375" s="117"/>
      <c r="G375" s="117"/>
    </row>
    <row r="376" spans="1:7" ht="12.75">
      <c r="A376" s="139"/>
      <c r="B376" s="115"/>
      <c r="C376" s="115"/>
      <c r="D376" s="116"/>
      <c r="E376" s="117"/>
      <c r="F376" s="117"/>
      <c r="G376" s="117"/>
    </row>
    <row r="377" spans="1:7" ht="12.75">
      <c r="A377" s="139"/>
      <c r="B377" s="115"/>
      <c r="C377" s="115"/>
      <c r="D377" s="116"/>
      <c r="E377" s="117"/>
      <c r="F377" s="117"/>
      <c r="G377" s="117"/>
    </row>
    <row r="378" spans="1:7" ht="12.75">
      <c r="A378" s="139"/>
      <c r="B378" s="115"/>
      <c r="C378" s="115"/>
      <c r="D378" s="116"/>
      <c r="E378" s="117"/>
      <c r="F378" s="117"/>
      <c r="G378" s="117"/>
    </row>
    <row r="379" spans="1:7" ht="12.75">
      <c r="A379" s="140" t="s">
        <v>377</v>
      </c>
      <c r="B379" s="131"/>
      <c r="C379" s="131"/>
      <c r="D379" s="141"/>
      <c r="E379" s="142"/>
      <c r="F379" s="143"/>
      <c r="G379" s="144"/>
    </row>
    <row r="380" spans="1:7" ht="12.75">
      <c r="A380" s="83" t="s">
        <v>390</v>
      </c>
      <c r="B380" s="70"/>
      <c r="C380" s="70"/>
      <c r="D380" s="71"/>
      <c r="E380" s="72">
        <f>E331+E112+E107+E104+E93+E81+E73+E64+E45+E40+E30</f>
        <v>29531150</v>
      </c>
      <c r="F380" s="72"/>
      <c r="G380" s="72">
        <f>G331+G112+G107+G104+G93+G81+G73+G64+G45+G40+G30</f>
        <v>14969500</v>
      </c>
    </row>
    <row r="381" spans="1:7" ht="12.75">
      <c r="A381" s="125" t="s">
        <v>440</v>
      </c>
      <c r="B381" s="126"/>
      <c r="C381" s="126"/>
      <c r="D381" s="127"/>
      <c r="E381" s="128">
        <f>E380-E331</f>
        <v>3736650</v>
      </c>
      <c r="F381" s="128"/>
      <c r="G381" s="128">
        <f>G380-G331</f>
        <v>800000</v>
      </c>
    </row>
    <row r="382" spans="1:7" ht="12.75">
      <c r="A382" s="85" t="s">
        <v>391</v>
      </c>
      <c r="B382" s="86"/>
      <c r="C382" s="86"/>
      <c r="D382" s="87"/>
      <c r="E382" s="88"/>
      <c r="F382" s="89"/>
      <c r="G382" s="90"/>
    </row>
    <row r="383" spans="1:7" ht="12.75">
      <c r="A383" s="52" t="s">
        <v>379</v>
      </c>
      <c r="B383" s="5"/>
      <c r="C383" s="5"/>
      <c r="D383" s="24"/>
      <c r="E383" s="17"/>
      <c r="F383" s="20"/>
      <c r="G383" s="22"/>
    </row>
    <row r="384" spans="1:7" ht="12.75">
      <c r="A384" s="49" t="s">
        <v>215</v>
      </c>
      <c r="B384" s="5" t="s">
        <v>26</v>
      </c>
      <c r="C384" s="5">
        <v>1</v>
      </c>
      <c r="D384" s="24">
        <v>9000</v>
      </c>
      <c r="E384" s="17">
        <f aca="true" t="shared" si="22" ref="E384:E408">C384*D384</f>
        <v>9000</v>
      </c>
      <c r="F384" s="20"/>
      <c r="G384" s="22">
        <f aca="true" t="shared" si="23" ref="G384:G408">D384*F384</f>
        <v>0</v>
      </c>
    </row>
    <row r="385" spans="1:7" ht="12.75">
      <c r="A385" s="49" t="s">
        <v>217</v>
      </c>
      <c r="B385" s="8" t="s">
        <v>1</v>
      </c>
      <c r="C385" s="9">
        <v>3</v>
      </c>
      <c r="D385" s="24">
        <v>10000</v>
      </c>
      <c r="E385" s="17">
        <f t="shared" si="22"/>
        <v>30000</v>
      </c>
      <c r="F385" s="20"/>
      <c r="G385" s="22">
        <f t="shared" si="23"/>
        <v>0</v>
      </c>
    </row>
    <row r="386" spans="1:7" ht="12.75">
      <c r="A386" s="49" t="s">
        <v>218</v>
      </c>
      <c r="B386" s="8" t="s">
        <v>1</v>
      </c>
      <c r="C386" s="9">
        <v>10</v>
      </c>
      <c r="D386" s="24">
        <v>2500</v>
      </c>
      <c r="E386" s="17">
        <f t="shared" si="22"/>
        <v>25000</v>
      </c>
      <c r="F386" s="20"/>
      <c r="G386" s="22">
        <f t="shared" si="23"/>
        <v>0</v>
      </c>
    </row>
    <row r="387" spans="1:7" ht="12.75">
      <c r="A387" s="49" t="s">
        <v>219</v>
      </c>
      <c r="B387" s="8" t="s">
        <v>1</v>
      </c>
      <c r="C387" s="9">
        <v>10</v>
      </c>
      <c r="D387" s="24">
        <v>2500</v>
      </c>
      <c r="E387" s="17">
        <f t="shared" si="22"/>
        <v>25000</v>
      </c>
      <c r="F387" s="20"/>
      <c r="G387" s="22">
        <f t="shared" si="23"/>
        <v>0</v>
      </c>
    </row>
    <row r="388" spans="1:7" ht="12.75">
      <c r="A388" s="49" t="s">
        <v>220</v>
      </c>
      <c r="B388" s="8" t="s">
        <v>1</v>
      </c>
      <c r="C388" s="9">
        <v>3</v>
      </c>
      <c r="D388" s="24">
        <v>2000</v>
      </c>
      <c r="E388" s="17">
        <f t="shared" si="22"/>
        <v>6000</v>
      </c>
      <c r="F388" s="20"/>
      <c r="G388" s="22">
        <f t="shared" si="23"/>
        <v>0</v>
      </c>
    </row>
    <row r="389" spans="1:7" ht="12.75">
      <c r="A389" s="49" t="s">
        <v>221</v>
      </c>
      <c r="B389" s="8" t="s">
        <v>1</v>
      </c>
      <c r="C389" s="9">
        <v>10</v>
      </c>
      <c r="D389" s="24">
        <v>1200</v>
      </c>
      <c r="E389" s="17">
        <f t="shared" si="22"/>
        <v>12000</v>
      </c>
      <c r="F389" s="20"/>
      <c r="G389" s="22">
        <f t="shared" si="23"/>
        <v>0</v>
      </c>
    </row>
    <row r="390" spans="1:7" ht="12.75">
      <c r="A390" s="49" t="s">
        <v>222</v>
      </c>
      <c r="B390" s="8" t="s">
        <v>1</v>
      </c>
      <c r="C390" s="9">
        <v>1</v>
      </c>
      <c r="D390" s="24">
        <v>3000</v>
      </c>
      <c r="E390" s="17">
        <f t="shared" si="22"/>
        <v>3000</v>
      </c>
      <c r="F390" s="20"/>
      <c r="G390" s="22">
        <f t="shared" si="23"/>
        <v>0</v>
      </c>
    </row>
    <row r="391" spans="1:7" ht="12.75">
      <c r="A391" s="49" t="s">
        <v>223</v>
      </c>
      <c r="B391" s="8" t="s">
        <v>1</v>
      </c>
      <c r="C391" s="9">
        <v>3</v>
      </c>
      <c r="D391" s="24">
        <v>5000</v>
      </c>
      <c r="E391" s="17">
        <f t="shared" si="22"/>
        <v>15000</v>
      </c>
      <c r="F391" s="20"/>
      <c r="G391" s="22">
        <f t="shared" si="23"/>
        <v>0</v>
      </c>
    </row>
    <row r="392" spans="1:7" ht="12.75">
      <c r="A392" s="49" t="s">
        <v>224</v>
      </c>
      <c r="B392" s="8" t="s">
        <v>1</v>
      </c>
      <c r="C392" s="9">
        <v>1</v>
      </c>
      <c r="D392" s="24">
        <v>8000</v>
      </c>
      <c r="E392" s="17">
        <f t="shared" si="22"/>
        <v>8000</v>
      </c>
      <c r="F392" s="20"/>
      <c r="G392" s="22">
        <f t="shared" si="23"/>
        <v>0</v>
      </c>
    </row>
    <row r="393" spans="1:7" ht="12.75">
      <c r="A393" s="49" t="s">
        <v>225</v>
      </c>
      <c r="B393" s="8" t="s">
        <v>1</v>
      </c>
      <c r="C393" s="9">
        <v>2</v>
      </c>
      <c r="D393" s="24">
        <v>5000</v>
      </c>
      <c r="E393" s="17">
        <f t="shared" si="22"/>
        <v>10000</v>
      </c>
      <c r="F393" s="20"/>
      <c r="G393" s="22">
        <f t="shared" si="23"/>
        <v>0</v>
      </c>
    </row>
    <row r="394" spans="1:7" ht="12.75">
      <c r="A394" s="49" t="s">
        <v>227</v>
      </c>
      <c r="B394" s="8" t="s">
        <v>1</v>
      </c>
      <c r="C394" s="9">
        <v>5</v>
      </c>
      <c r="D394" s="24">
        <v>8000</v>
      </c>
      <c r="E394" s="17">
        <f t="shared" si="22"/>
        <v>40000</v>
      </c>
      <c r="F394" s="20"/>
      <c r="G394" s="22">
        <f t="shared" si="23"/>
        <v>0</v>
      </c>
    </row>
    <row r="395" spans="1:7" ht="12.75">
      <c r="A395" s="49" t="s">
        <v>228</v>
      </c>
      <c r="B395" s="8" t="s">
        <v>1</v>
      </c>
      <c r="C395" s="9">
        <v>5</v>
      </c>
      <c r="D395" s="24">
        <v>2000</v>
      </c>
      <c r="E395" s="17">
        <f t="shared" si="22"/>
        <v>10000</v>
      </c>
      <c r="F395" s="20"/>
      <c r="G395" s="22">
        <f t="shared" si="23"/>
        <v>0</v>
      </c>
    </row>
    <row r="396" spans="1:7" ht="12.75">
      <c r="A396" s="49" t="s">
        <v>229</v>
      </c>
      <c r="B396" s="8" t="s">
        <v>1</v>
      </c>
      <c r="C396" s="9">
        <v>1</v>
      </c>
      <c r="D396" s="24">
        <v>15000</v>
      </c>
      <c r="E396" s="17">
        <f t="shared" si="22"/>
        <v>15000</v>
      </c>
      <c r="F396" s="20"/>
      <c r="G396" s="22">
        <f t="shared" si="23"/>
        <v>0</v>
      </c>
    </row>
    <row r="397" spans="1:7" ht="12.75">
      <c r="A397" s="49" t="s">
        <v>230</v>
      </c>
      <c r="B397" s="8" t="s">
        <v>1</v>
      </c>
      <c r="C397" s="9">
        <v>1</v>
      </c>
      <c r="D397" s="24">
        <v>5000</v>
      </c>
      <c r="E397" s="17">
        <f t="shared" si="22"/>
        <v>5000</v>
      </c>
      <c r="F397" s="20"/>
      <c r="G397" s="22">
        <f t="shared" si="23"/>
        <v>0</v>
      </c>
    </row>
    <row r="398" spans="1:7" ht="12.75">
      <c r="A398" s="49" t="s">
        <v>231</v>
      </c>
      <c r="B398" s="8" t="s">
        <v>1</v>
      </c>
      <c r="C398" s="9">
        <v>1</v>
      </c>
      <c r="D398" s="24">
        <v>2000</v>
      </c>
      <c r="E398" s="17">
        <f t="shared" si="22"/>
        <v>2000</v>
      </c>
      <c r="F398" s="20"/>
      <c r="G398" s="22">
        <f t="shared" si="23"/>
        <v>0</v>
      </c>
    </row>
    <row r="399" spans="1:7" ht="12.75">
      <c r="A399" s="49" t="s">
        <v>387</v>
      </c>
      <c r="B399" s="8" t="s">
        <v>1</v>
      </c>
      <c r="C399" s="9">
        <v>4</v>
      </c>
      <c r="D399" s="24"/>
      <c r="E399" s="17">
        <f t="shared" si="22"/>
        <v>0</v>
      </c>
      <c r="F399" s="20"/>
      <c r="G399" s="22">
        <f t="shared" si="23"/>
        <v>0</v>
      </c>
    </row>
    <row r="400" spans="1:7" ht="12.75">
      <c r="A400" s="49" t="s">
        <v>234</v>
      </c>
      <c r="B400" s="8" t="s">
        <v>1</v>
      </c>
      <c r="C400" s="9">
        <v>5</v>
      </c>
      <c r="D400" s="24"/>
      <c r="E400" s="17">
        <f t="shared" si="22"/>
        <v>0</v>
      </c>
      <c r="F400" s="20"/>
      <c r="G400" s="22">
        <f t="shared" si="23"/>
        <v>0</v>
      </c>
    </row>
    <row r="401" spans="1:7" ht="12.75">
      <c r="A401" s="49" t="s">
        <v>235</v>
      </c>
      <c r="B401" s="8" t="s">
        <v>1</v>
      </c>
      <c r="C401" s="9">
        <v>3</v>
      </c>
      <c r="D401" s="24"/>
      <c r="E401" s="17">
        <f t="shared" si="22"/>
        <v>0</v>
      </c>
      <c r="F401" s="20"/>
      <c r="G401" s="22">
        <f t="shared" si="23"/>
        <v>0</v>
      </c>
    </row>
    <row r="402" spans="1:7" ht="12.75">
      <c r="A402" s="49" t="s">
        <v>237</v>
      </c>
      <c r="B402" s="8" t="s">
        <v>1</v>
      </c>
      <c r="C402" s="9">
        <v>1</v>
      </c>
      <c r="D402" s="24"/>
      <c r="E402" s="17">
        <f t="shared" si="22"/>
        <v>0</v>
      </c>
      <c r="F402" s="20"/>
      <c r="G402" s="22">
        <f t="shared" si="23"/>
        <v>0</v>
      </c>
    </row>
    <row r="403" spans="1:7" ht="12.75">
      <c r="A403" s="49" t="s">
        <v>238</v>
      </c>
      <c r="B403" s="8" t="s">
        <v>1</v>
      </c>
      <c r="C403" s="9">
        <v>2</v>
      </c>
      <c r="D403" s="24">
        <v>15000</v>
      </c>
      <c r="E403" s="17">
        <f t="shared" si="22"/>
        <v>30000</v>
      </c>
      <c r="F403" s="20"/>
      <c r="G403" s="22">
        <f t="shared" si="23"/>
        <v>0</v>
      </c>
    </row>
    <row r="404" spans="1:7" ht="25.5">
      <c r="A404" s="50" t="s">
        <v>239</v>
      </c>
      <c r="B404" s="5"/>
      <c r="C404" s="9">
        <v>1</v>
      </c>
      <c r="D404" s="24"/>
      <c r="E404" s="17">
        <f t="shared" si="22"/>
        <v>0</v>
      </c>
      <c r="F404" s="20"/>
      <c r="G404" s="22">
        <f t="shared" si="23"/>
        <v>0</v>
      </c>
    </row>
    <row r="405" spans="1:7" ht="12.75">
      <c r="A405" s="49" t="s">
        <v>240</v>
      </c>
      <c r="B405" s="8" t="s">
        <v>1</v>
      </c>
      <c r="C405" s="9">
        <v>2</v>
      </c>
      <c r="D405" s="24">
        <v>8000</v>
      </c>
      <c r="E405" s="17">
        <f t="shared" si="22"/>
        <v>16000</v>
      </c>
      <c r="F405" s="20"/>
      <c r="G405" s="22">
        <f t="shared" si="23"/>
        <v>0</v>
      </c>
    </row>
    <row r="406" spans="1:7" ht="12.75">
      <c r="A406" s="49" t="s">
        <v>241</v>
      </c>
      <c r="B406" s="8" t="s">
        <v>1</v>
      </c>
      <c r="C406" s="9">
        <v>9</v>
      </c>
      <c r="D406" s="24"/>
      <c r="E406" s="17">
        <f t="shared" si="22"/>
        <v>0</v>
      </c>
      <c r="F406" s="20"/>
      <c r="G406" s="22">
        <f t="shared" si="23"/>
        <v>0</v>
      </c>
    </row>
    <row r="407" spans="1:7" ht="12.75">
      <c r="A407" s="49" t="s">
        <v>242</v>
      </c>
      <c r="B407" s="8" t="s">
        <v>1</v>
      </c>
      <c r="C407" s="9">
        <v>1</v>
      </c>
      <c r="D407" s="24"/>
      <c r="E407" s="17">
        <f t="shared" si="22"/>
        <v>0</v>
      </c>
      <c r="F407" s="20"/>
      <c r="G407" s="22">
        <f t="shared" si="23"/>
        <v>0</v>
      </c>
    </row>
    <row r="408" spans="1:7" ht="12.75">
      <c r="A408" s="49" t="s">
        <v>243</v>
      </c>
      <c r="B408" s="8" t="s">
        <v>1</v>
      </c>
      <c r="C408" s="9">
        <v>1</v>
      </c>
      <c r="D408" s="24"/>
      <c r="E408" s="17">
        <f t="shared" si="22"/>
        <v>0</v>
      </c>
      <c r="F408" s="20"/>
      <c r="G408" s="22">
        <f t="shared" si="23"/>
        <v>0</v>
      </c>
    </row>
    <row r="409" spans="1:7" ht="12.75">
      <c r="A409" s="91" t="s">
        <v>388</v>
      </c>
      <c r="B409" s="92"/>
      <c r="C409" s="93"/>
      <c r="D409" s="94"/>
      <c r="E409" s="95">
        <f>SUM(E384:E408)</f>
        <v>261000</v>
      </c>
      <c r="F409" s="95"/>
      <c r="G409" s="95">
        <f>SUM(G384:G408)</f>
        <v>0</v>
      </c>
    </row>
    <row r="410" spans="1:7" ht="12.75">
      <c r="A410" s="61" t="s">
        <v>350</v>
      </c>
      <c r="B410" s="5"/>
      <c r="C410" s="5"/>
      <c r="D410" s="24"/>
      <c r="E410" s="17"/>
      <c r="F410" s="20"/>
      <c r="G410" s="22"/>
    </row>
    <row r="411" spans="1:7" ht="12.75">
      <c r="A411" s="49" t="s">
        <v>245</v>
      </c>
      <c r="B411" s="8" t="s">
        <v>1</v>
      </c>
      <c r="C411" s="9">
        <v>1</v>
      </c>
      <c r="D411" s="24">
        <v>10000</v>
      </c>
      <c r="E411" s="17">
        <f aca="true" t="shared" si="24" ref="E411:E423">C411*D411</f>
        <v>10000</v>
      </c>
      <c r="F411" s="20"/>
      <c r="G411" s="22">
        <f aca="true" t="shared" si="25" ref="G411:G423">D411*F411</f>
        <v>0</v>
      </c>
    </row>
    <row r="412" spans="1:7" ht="12.75">
      <c r="A412" s="49" t="s">
        <v>246</v>
      </c>
      <c r="B412" s="8" t="s">
        <v>1</v>
      </c>
      <c r="C412" s="9">
        <v>3</v>
      </c>
      <c r="D412" s="24">
        <v>3000</v>
      </c>
      <c r="E412" s="17">
        <f t="shared" si="24"/>
        <v>9000</v>
      </c>
      <c r="F412" s="20"/>
      <c r="G412" s="22">
        <f t="shared" si="25"/>
        <v>0</v>
      </c>
    </row>
    <row r="413" spans="1:7" ht="12.75">
      <c r="A413" s="49" t="s">
        <v>247</v>
      </c>
      <c r="B413" s="8" t="s">
        <v>1</v>
      </c>
      <c r="C413" s="9">
        <v>1</v>
      </c>
      <c r="D413" s="24">
        <v>15000</v>
      </c>
      <c r="E413" s="17">
        <f t="shared" si="24"/>
        <v>15000</v>
      </c>
      <c r="F413" s="20"/>
      <c r="G413" s="22">
        <f t="shared" si="25"/>
        <v>0</v>
      </c>
    </row>
    <row r="414" spans="1:7" ht="12.75">
      <c r="A414" s="49" t="s">
        <v>248</v>
      </c>
      <c r="B414" s="8" t="s">
        <v>1</v>
      </c>
      <c r="C414" s="9">
        <v>1</v>
      </c>
      <c r="D414" s="24">
        <v>5000</v>
      </c>
      <c r="E414" s="17">
        <f t="shared" si="24"/>
        <v>5000</v>
      </c>
      <c r="F414" s="20"/>
      <c r="G414" s="22">
        <f t="shared" si="25"/>
        <v>0</v>
      </c>
    </row>
    <row r="415" spans="1:7" ht="12.75">
      <c r="A415" s="49" t="s">
        <v>249</v>
      </c>
      <c r="B415" s="8" t="s">
        <v>1</v>
      </c>
      <c r="C415" s="9">
        <v>2</v>
      </c>
      <c r="D415" s="24">
        <v>9000</v>
      </c>
      <c r="E415" s="17">
        <f t="shared" si="24"/>
        <v>18000</v>
      </c>
      <c r="F415" s="20"/>
      <c r="G415" s="22">
        <f t="shared" si="25"/>
        <v>0</v>
      </c>
    </row>
    <row r="416" spans="1:7" ht="12.75">
      <c r="A416" s="49" t="s">
        <v>251</v>
      </c>
      <c r="B416" s="8" t="s">
        <v>1</v>
      </c>
      <c r="C416" s="9">
        <v>3</v>
      </c>
      <c r="D416" s="24">
        <v>8000</v>
      </c>
      <c r="E416" s="17">
        <f t="shared" si="24"/>
        <v>24000</v>
      </c>
      <c r="F416" s="20"/>
      <c r="G416" s="22">
        <f t="shared" si="25"/>
        <v>0</v>
      </c>
    </row>
    <row r="417" spans="1:7" ht="12.75">
      <c r="A417" s="49" t="s">
        <v>252</v>
      </c>
      <c r="B417" s="8" t="s">
        <v>1</v>
      </c>
      <c r="C417" s="9">
        <v>1</v>
      </c>
      <c r="D417" s="24">
        <v>8000</v>
      </c>
      <c r="E417" s="17">
        <f t="shared" si="24"/>
        <v>8000</v>
      </c>
      <c r="F417" s="20"/>
      <c r="G417" s="22">
        <f t="shared" si="25"/>
        <v>0</v>
      </c>
    </row>
    <row r="418" spans="1:7" ht="12.75">
      <c r="A418" s="49" t="s">
        <v>253</v>
      </c>
      <c r="B418" s="8" t="s">
        <v>1</v>
      </c>
      <c r="C418" s="9">
        <v>10</v>
      </c>
      <c r="D418" s="24">
        <v>2500</v>
      </c>
      <c r="E418" s="17">
        <f t="shared" si="24"/>
        <v>25000</v>
      </c>
      <c r="F418" s="20"/>
      <c r="G418" s="22">
        <f t="shared" si="25"/>
        <v>0</v>
      </c>
    </row>
    <row r="419" spans="1:7" ht="12.75">
      <c r="A419" s="49" t="s">
        <v>254</v>
      </c>
      <c r="B419" s="8" t="s">
        <v>1</v>
      </c>
      <c r="C419" s="9">
        <v>10</v>
      </c>
      <c r="D419" s="24">
        <v>1200</v>
      </c>
      <c r="E419" s="17">
        <f t="shared" si="24"/>
        <v>12000</v>
      </c>
      <c r="F419" s="20"/>
      <c r="G419" s="22">
        <f t="shared" si="25"/>
        <v>0</v>
      </c>
    </row>
    <row r="420" spans="1:7" ht="12.75">
      <c r="A420" s="49" t="s">
        <v>225</v>
      </c>
      <c r="B420" s="8" t="s">
        <v>1</v>
      </c>
      <c r="C420" s="9">
        <v>2</v>
      </c>
      <c r="D420" s="24">
        <v>5000</v>
      </c>
      <c r="E420" s="17">
        <f t="shared" si="24"/>
        <v>10000</v>
      </c>
      <c r="F420" s="20"/>
      <c r="G420" s="22">
        <f t="shared" si="25"/>
        <v>0</v>
      </c>
    </row>
    <row r="421" spans="1:7" ht="12.75">
      <c r="A421" s="49" t="s">
        <v>255</v>
      </c>
      <c r="B421" s="8" t="s">
        <v>1</v>
      </c>
      <c r="C421" s="9">
        <v>1</v>
      </c>
      <c r="D421" s="24">
        <v>2000</v>
      </c>
      <c r="E421" s="17">
        <f t="shared" si="24"/>
        <v>2000</v>
      </c>
      <c r="F421" s="20"/>
      <c r="G421" s="22">
        <f t="shared" si="25"/>
        <v>0</v>
      </c>
    </row>
    <row r="422" spans="1:7" ht="12.75">
      <c r="A422" s="49" t="s">
        <v>256</v>
      </c>
      <c r="B422" s="8" t="s">
        <v>1</v>
      </c>
      <c r="C422" s="9">
        <v>4</v>
      </c>
      <c r="D422" s="24"/>
      <c r="E422" s="17">
        <f t="shared" si="24"/>
        <v>0</v>
      </c>
      <c r="F422" s="20"/>
      <c r="G422" s="22">
        <f t="shared" si="25"/>
        <v>0</v>
      </c>
    </row>
    <row r="423" spans="1:7" ht="12.75">
      <c r="A423" s="49" t="s">
        <v>257</v>
      </c>
      <c r="B423" s="8" t="s">
        <v>1</v>
      </c>
      <c r="C423" s="9">
        <v>3</v>
      </c>
      <c r="D423" s="24">
        <v>30000</v>
      </c>
      <c r="E423" s="17">
        <f t="shared" si="24"/>
        <v>90000</v>
      </c>
      <c r="F423" s="20"/>
      <c r="G423" s="22">
        <f t="shared" si="25"/>
        <v>0</v>
      </c>
    </row>
    <row r="424" spans="1:7" ht="12.75">
      <c r="A424" s="49" t="s">
        <v>262</v>
      </c>
      <c r="B424" s="8" t="s">
        <v>1</v>
      </c>
      <c r="C424" s="9">
        <v>2</v>
      </c>
      <c r="D424" s="24">
        <v>8000</v>
      </c>
      <c r="E424" s="17">
        <f aca="true" t="shared" si="26" ref="E424:E472">C424*D424</f>
        <v>16000</v>
      </c>
      <c r="F424" s="20"/>
      <c r="G424" s="22">
        <f aca="true" t="shared" si="27" ref="G424:G472">D424*F424</f>
        <v>0</v>
      </c>
    </row>
    <row r="425" spans="1:7" ht="12.75">
      <c r="A425" s="49" t="s">
        <v>263</v>
      </c>
      <c r="B425" s="8" t="s">
        <v>1</v>
      </c>
      <c r="C425" s="9">
        <v>1</v>
      </c>
      <c r="D425" s="24">
        <v>15000</v>
      </c>
      <c r="E425" s="17">
        <f t="shared" si="26"/>
        <v>15000</v>
      </c>
      <c r="F425" s="20"/>
      <c r="G425" s="22">
        <f t="shared" si="27"/>
        <v>0</v>
      </c>
    </row>
    <row r="426" spans="1:7" ht="12.75">
      <c r="A426" s="49" t="s">
        <v>264</v>
      </c>
      <c r="B426" s="8" t="s">
        <v>1</v>
      </c>
      <c r="C426" s="9">
        <v>1</v>
      </c>
      <c r="D426" s="24"/>
      <c r="E426" s="17">
        <f t="shared" si="26"/>
        <v>0</v>
      </c>
      <c r="F426" s="20"/>
      <c r="G426" s="22">
        <f t="shared" si="27"/>
        <v>0</v>
      </c>
    </row>
    <row r="427" spans="1:7" ht="12.75">
      <c r="A427" s="96" t="s">
        <v>389</v>
      </c>
      <c r="B427" s="97"/>
      <c r="C427" s="97"/>
      <c r="D427" s="94"/>
      <c r="E427" s="95">
        <f>SUM(E411:E426)</f>
        <v>259000</v>
      </c>
      <c r="F427" s="95"/>
      <c r="G427" s="95">
        <f>SUM(G411:G426)</f>
        <v>0</v>
      </c>
    </row>
    <row r="428" spans="1:7" ht="12.75">
      <c r="A428" s="62" t="s">
        <v>362</v>
      </c>
      <c r="B428" s="26"/>
      <c r="C428" s="26"/>
      <c r="D428" s="30"/>
      <c r="E428" s="31"/>
      <c r="F428" s="38"/>
      <c r="G428" s="33"/>
    </row>
    <row r="429" spans="1:7" ht="12.75">
      <c r="A429" s="66" t="s">
        <v>338</v>
      </c>
      <c r="B429" s="98" t="s">
        <v>393</v>
      </c>
      <c r="C429" s="5">
        <v>1</v>
      </c>
      <c r="D429" s="24">
        <v>30000</v>
      </c>
      <c r="E429" s="17">
        <f t="shared" si="26"/>
        <v>30000</v>
      </c>
      <c r="F429" s="20"/>
      <c r="G429" s="22">
        <f t="shared" si="27"/>
        <v>0</v>
      </c>
    </row>
    <row r="430" spans="1:7" ht="12.75">
      <c r="A430" s="66" t="s">
        <v>339</v>
      </c>
      <c r="B430" s="98" t="s">
        <v>393</v>
      </c>
      <c r="C430" s="5"/>
      <c r="D430" s="24"/>
      <c r="E430" s="17">
        <f t="shared" si="26"/>
        <v>0</v>
      </c>
      <c r="F430" s="20"/>
      <c r="G430" s="22">
        <f t="shared" si="27"/>
        <v>0</v>
      </c>
    </row>
    <row r="431" spans="1:7" ht="12.75">
      <c r="A431" s="66" t="s">
        <v>340</v>
      </c>
      <c r="B431" s="98" t="s">
        <v>393</v>
      </c>
      <c r="C431" s="5"/>
      <c r="D431" s="24"/>
      <c r="E431" s="17">
        <f t="shared" si="26"/>
        <v>0</v>
      </c>
      <c r="F431" s="20"/>
      <c r="G431" s="22">
        <f t="shared" si="27"/>
        <v>0</v>
      </c>
    </row>
    <row r="432" spans="1:7" ht="12.75">
      <c r="A432" s="59" t="s">
        <v>395</v>
      </c>
      <c r="B432" s="26"/>
      <c r="C432" s="26"/>
      <c r="D432" s="30"/>
      <c r="E432" s="31">
        <f>SUM(E429:E431)</f>
        <v>30000</v>
      </c>
      <c r="F432" s="31"/>
      <c r="G432" s="31">
        <f>SUM(G429:G431)</f>
        <v>0</v>
      </c>
    </row>
    <row r="433" spans="1:7" ht="12.75">
      <c r="A433" s="52" t="s">
        <v>380</v>
      </c>
      <c r="B433" s="5"/>
      <c r="C433" s="5"/>
      <c r="D433" s="24"/>
      <c r="E433" s="17"/>
      <c r="F433" s="20"/>
      <c r="G433" s="22"/>
    </row>
    <row r="434" spans="1:7" ht="13.5">
      <c r="A434" s="48" t="s">
        <v>93</v>
      </c>
      <c r="B434" s="5"/>
      <c r="C434" s="5"/>
      <c r="D434" s="24"/>
      <c r="E434" s="17"/>
      <c r="F434" s="20"/>
      <c r="G434" s="22"/>
    </row>
    <row r="435" spans="1:7" ht="12.75">
      <c r="A435" s="49" t="s">
        <v>12</v>
      </c>
      <c r="B435" s="8" t="s">
        <v>1</v>
      </c>
      <c r="C435" s="9">
        <v>1</v>
      </c>
      <c r="D435" s="24">
        <v>5000</v>
      </c>
      <c r="E435" s="17">
        <f t="shared" si="26"/>
        <v>5000</v>
      </c>
      <c r="F435" s="20"/>
      <c r="G435" s="22">
        <f t="shared" si="27"/>
        <v>0</v>
      </c>
    </row>
    <row r="436" spans="1:7" ht="12.75">
      <c r="A436" s="49" t="s">
        <v>28</v>
      </c>
      <c r="B436" s="8" t="s">
        <v>1</v>
      </c>
      <c r="C436" s="9">
        <v>5</v>
      </c>
      <c r="D436" s="24">
        <v>2500</v>
      </c>
      <c r="E436" s="17">
        <f t="shared" si="26"/>
        <v>12500</v>
      </c>
      <c r="F436" s="20"/>
      <c r="G436" s="22">
        <f t="shared" si="27"/>
        <v>0</v>
      </c>
    </row>
    <row r="437" spans="1:7" ht="12.75">
      <c r="A437" s="49" t="s">
        <v>268</v>
      </c>
      <c r="B437" s="8" t="s">
        <v>1</v>
      </c>
      <c r="C437" s="9">
        <v>3</v>
      </c>
      <c r="D437" s="24">
        <v>1200</v>
      </c>
      <c r="E437" s="17">
        <f t="shared" si="26"/>
        <v>3600</v>
      </c>
      <c r="F437" s="20"/>
      <c r="G437" s="22">
        <f t="shared" si="27"/>
        <v>0</v>
      </c>
    </row>
    <row r="438" spans="1:7" ht="12.75">
      <c r="A438" s="49" t="s">
        <v>269</v>
      </c>
      <c r="B438" s="8" t="s">
        <v>1</v>
      </c>
      <c r="C438" s="9">
        <v>2</v>
      </c>
      <c r="D438" s="24">
        <v>12000</v>
      </c>
      <c r="E438" s="17">
        <f t="shared" si="26"/>
        <v>24000</v>
      </c>
      <c r="F438" s="20"/>
      <c r="G438" s="22">
        <f t="shared" si="27"/>
        <v>0</v>
      </c>
    </row>
    <row r="439" spans="1:7" ht="12.75">
      <c r="A439" s="49" t="s">
        <v>270</v>
      </c>
      <c r="B439" s="8" t="s">
        <v>1</v>
      </c>
      <c r="C439" s="9">
        <v>2</v>
      </c>
      <c r="D439" s="24">
        <v>2000</v>
      </c>
      <c r="E439" s="17">
        <f t="shared" si="26"/>
        <v>4000</v>
      </c>
      <c r="F439" s="20"/>
      <c r="G439" s="22">
        <f t="shared" si="27"/>
        <v>0</v>
      </c>
    </row>
    <row r="440" spans="1:7" ht="12.75">
      <c r="A440" s="49" t="s">
        <v>18</v>
      </c>
      <c r="B440" s="8" t="s">
        <v>1</v>
      </c>
      <c r="C440" s="9">
        <v>1</v>
      </c>
      <c r="D440" s="24">
        <v>2000</v>
      </c>
      <c r="E440" s="17">
        <f t="shared" si="26"/>
        <v>2000</v>
      </c>
      <c r="F440" s="20"/>
      <c r="G440" s="22">
        <f t="shared" si="27"/>
        <v>0</v>
      </c>
    </row>
    <row r="441" spans="1:7" ht="12.75">
      <c r="A441" s="49" t="s">
        <v>272</v>
      </c>
      <c r="B441" s="8" t="s">
        <v>1</v>
      </c>
      <c r="C441" s="9">
        <v>1</v>
      </c>
      <c r="D441" s="24">
        <v>8000</v>
      </c>
      <c r="E441" s="17">
        <f t="shared" si="26"/>
        <v>8000</v>
      </c>
      <c r="F441" s="20"/>
      <c r="G441" s="22">
        <f t="shared" si="27"/>
        <v>0</v>
      </c>
    </row>
    <row r="442" spans="1:7" ht="12.75">
      <c r="A442" s="49" t="s">
        <v>273</v>
      </c>
      <c r="B442" s="8" t="s">
        <v>1</v>
      </c>
      <c r="C442" s="9">
        <v>1</v>
      </c>
      <c r="D442" s="24">
        <v>10000</v>
      </c>
      <c r="E442" s="17">
        <f t="shared" si="26"/>
        <v>10000</v>
      </c>
      <c r="F442" s="20"/>
      <c r="G442" s="22">
        <f t="shared" si="27"/>
        <v>0</v>
      </c>
    </row>
    <row r="443" spans="1:7" ht="12.75">
      <c r="A443" s="49" t="s">
        <v>274</v>
      </c>
      <c r="B443" s="8" t="s">
        <v>1</v>
      </c>
      <c r="C443" s="9">
        <v>1</v>
      </c>
      <c r="D443" s="24">
        <v>15000</v>
      </c>
      <c r="E443" s="17">
        <f t="shared" si="26"/>
        <v>15000</v>
      </c>
      <c r="F443" s="20"/>
      <c r="G443" s="22">
        <f t="shared" si="27"/>
        <v>0</v>
      </c>
    </row>
    <row r="444" spans="1:7" ht="12.75">
      <c r="A444" s="49" t="s">
        <v>275</v>
      </c>
      <c r="B444" s="8" t="s">
        <v>1</v>
      </c>
      <c r="C444" s="9">
        <v>1</v>
      </c>
      <c r="D444" s="24">
        <v>2000</v>
      </c>
      <c r="E444" s="17">
        <f t="shared" si="26"/>
        <v>2000</v>
      </c>
      <c r="F444" s="20"/>
      <c r="G444" s="22">
        <f t="shared" si="27"/>
        <v>0</v>
      </c>
    </row>
    <row r="445" spans="1:7" ht="12.75">
      <c r="A445" s="49" t="s">
        <v>276</v>
      </c>
      <c r="B445" s="8" t="s">
        <v>1</v>
      </c>
      <c r="C445" s="9">
        <v>1</v>
      </c>
      <c r="D445" s="24"/>
      <c r="E445" s="17">
        <f t="shared" si="26"/>
        <v>0</v>
      </c>
      <c r="F445" s="20"/>
      <c r="G445" s="22">
        <f t="shared" si="27"/>
        <v>0</v>
      </c>
    </row>
    <row r="446" spans="1:7" ht="12.75">
      <c r="A446" s="49" t="s">
        <v>277</v>
      </c>
      <c r="B446" s="8" t="s">
        <v>1</v>
      </c>
      <c r="C446" s="9">
        <v>2</v>
      </c>
      <c r="D446" s="24">
        <v>15000</v>
      </c>
      <c r="E446" s="17">
        <f t="shared" si="26"/>
        <v>30000</v>
      </c>
      <c r="F446" s="20"/>
      <c r="G446" s="22">
        <f t="shared" si="27"/>
        <v>0</v>
      </c>
    </row>
    <row r="447" spans="1:7" ht="12.75">
      <c r="A447" s="49" t="s">
        <v>278</v>
      </c>
      <c r="B447" s="8" t="s">
        <v>1</v>
      </c>
      <c r="C447" s="9">
        <v>1</v>
      </c>
      <c r="D447" s="24">
        <v>8000</v>
      </c>
      <c r="E447" s="17">
        <f t="shared" si="26"/>
        <v>8000</v>
      </c>
      <c r="F447" s="20"/>
      <c r="G447" s="22">
        <f t="shared" si="27"/>
        <v>0</v>
      </c>
    </row>
    <row r="448" spans="1:7" ht="12.75">
      <c r="A448" s="49" t="s">
        <v>279</v>
      </c>
      <c r="B448" s="8" t="s">
        <v>1</v>
      </c>
      <c r="C448" s="9">
        <v>4</v>
      </c>
      <c r="D448" s="24"/>
      <c r="E448" s="17">
        <f t="shared" si="26"/>
        <v>0</v>
      </c>
      <c r="F448" s="20"/>
      <c r="G448" s="22">
        <f t="shared" si="27"/>
        <v>0</v>
      </c>
    </row>
    <row r="449" spans="1:7" ht="12.75">
      <c r="A449" s="49" t="s">
        <v>280</v>
      </c>
      <c r="B449" s="8" t="s">
        <v>1</v>
      </c>
      <c r="C449" s="9">
        <v>1</v>
      </c>
      <c r="D449" s="24"/>
      <c r="E449" s="17">
        <f t="shared" si="26"/>
        <v>0</v>
      </c>
      <c r="F449" s="20"/>
      <c r="G449" s="22">
        <f t="shared" si="27"/>
        <v>0</v>
      </c>
    </row>
    <row r="450" spans="1:7" ht="12.75">
      <c r="A450" s="91" t="s">
        <v>396</v>
      </c>
      <c r="B450" s="92"/>
      <c r="C450" s="93"/>
      <c r="D450" s="94"/>
      <c r="E450" s="94">
        <f>SUM(E435:E449)</f>
        <v>124100</v>
      </c>
      <c r="F450" s="94"/>
      <c r="G450" s="94">
        <f>SUM(G435:G449)</f>
        <v>0</v>
      </c>
    </row>
    <row r="451" spans="1:7" ht="12.75">
      <c r="A451" s="61" t="s">
        <v>381</v>
      </c>
      <c r="B451" s="5"/>
      <c r="C451" s="5"/>
      <c r="D451" s="24"/>
      <c r="E451" s="17"/>
      <c r="F451" s="20"/>
      <c r="G451" s="22"/>
    </row>
    <row r="452" spans="1:7" ht="13.5">
      <c r="A452" s="48" t="s">
        <v>93</v>
      </c>
      <c r="B452" s="5"/>
      <c r="C452" s="5"/>
      <c r="D452" s="24"/>
      <c r="E452" s="17"/>
      <c r="F452" s="20"/>
      <c r="G452" s="22"/>
    </row>
    <row r="453" spans="1:7" ht="12.75">
      <c r="A453" s="49" t="s">
        <v>281</v>
      </c>
      <c r="B453" s="8" t="s">
        <v>1</v>
      </c>
      <c r="C453" s="9">
        <v>1</v>
      </c>
      <c r="D453" s="24">
        <v>1300000</v>
      </c>
      <c r="E453" s="17">
        <f t="shared" si="26"/>
        <v>1300000</v>
      </c>
      <c r="F453" s="20"/>
      <c r="G453" s="22">
        <f t="shared" si="27"/>
        <v>0</v>
      </c>
    </row>
    <row r="454" spans="1:7" ht="12.75">
      <c r="A454" s="49" t="s">
        <v>282</v>
      </c>
      <c r="B454" s="8" t="s">
        <v>1</v>
      </c>
      <c r="C454" s="9">
        <v>1</v>
      </c>
      <c r="D454" s="24">
        <v>26500</v>
      </c>
      <c r="E454" s="17">
        <f t="shared" si="26"/>
        <v>26500</v>
      </c>
      <c r="F454" s="20"/>
      <c r="G454" s="22">
        <f t="shared" si="27"/>
        <v>0</v>
      </c>
    </row>
    <row r="455" spans="1:7" ht="12.75">
      <c r="A455" s="49" t="s">
        <v>283</v>
      </c>
      <c r="B455" s="8" t="s">
        <v>1</v>
      </c>
      <c r="C455" s="9">
        <v>1</v>
      </c>
      <c r="D455" s="24">
        <v>20000</v>
      </c>
      <c r="E455" s="17">
        <f t="shared" si="26"/>
        <v>20000</v>
      </c>
      <c r="F455" s="20"/>
      <c r="G455" s="22">
        <f t="shared" si="27"/>
        <v>0</v>
      </c>
    </row>
    <row r="456" spans="1:7" ht="12.75">
      <c r="A456" s="49" t="s">
        <v>284</v>
      </c>
      <c r="B456" s="8" t="s">
        <v>1</v>
      </c>
      <c r="C456" s="9">
        <v>1</v>
      </c>
      <c r="D456" s="24">
        <v>26500</v>
      </c>
      <c r="E456" s="17">
        <f t="shared" si="26"/>
        <v>26500</v>
      </c>
      <c r="F456" s="20"/>
      <c r="G456" s="22">
        <f t="shared" si="27"/>
        <v>0</v>
      </c>
    </row>
    <row r="457" spans="1:7" ht="12.75">
      <c r="A457" s="49" t="s">
        <v>285</v>
      </c>
      <c r="B457" s="8" t="s">
        <v>1</v>
      </c>
      <c r="C457" s="9">
        <v>2</v>
      </c>
      <c r="D457" s="24">
        <v>850000</v>
      </c>
      <c r="E457" s="17">
        <f t="shared" si="26"/>
        <v>1700000</v>
      </c>
      <c r="F457" s="20"/>
      <c r="G457" s="22">
        <f t="shared" si="27"/>
        <v>0</v>
      </c>
    </row>
    <row r="458" spans="1:7" ht="13.5">
      <c r="A458" s="48" t="s">
        <v>233</v>
      </c>
      <c r="B458" s="5"/>
      <c r="C458" s="5"/>
      <c r="D458" s="24"/>
      <c r="E458" s="17">
        <f t="shared" si="26"/>
        <v>0</v>
      </c>
      <c r="F458" s="20"/>
      <c r="G458" s="22">
        <f t="shared" si="27"/>
        <v>0</v>
      </c>
    </row>
    <row r="459" spans="1:7" ht="12.75">
      <c r="A459" s="49" t="s">
        <v>286</v>
      </c>
      <c r="B459" s="8" t="s">
        <v>1</v>
      </c>
      <c r="C459" s="9">
        <v>2</v>
      </c>
      <c r="D459" s="24"/>
      <c r="E459" s="17">
        <f t="shared" si="26"/>
        <v>0</v>
      </c>
      <c r="F459" s="20"/>
      <c r="G459" s="22">
        <f t="shared" si="27"/>
        <v>0</v>
      </c>
    </row>
    <row r="460" spans="1:7" ht="12.75">
      <c r="A460" s="49" t="s">
        <v>287</v>
      </c>
      <c r="B460" s="8" t="s">
        <v>1</v>
      </c>
      <c r="C460" s="9">
        <v>2</v>
      </c>
      <c r="D460" s="24"/>
      <c r="E460" s="17">
        <f t="shared" si="26"/>
        <v>0</v>
      </c>
      <c r="F460" s="20"/>
      <c r="G460" s="22">
        <f t="shared" si="27"/>
        <v>0</v>
      </c>
    </row>
    <row r="461" spans="1:7" ht="12.75">
      <c r="A461" s="49" t="s">
        <v>288</v>
      </c>
      <c r="B461" s="8" t="s">
        <v>1</v>
      </c>
      <c r="C461" s="9">
        <v>4</v>
      </c>
      <c r="D461" s="24"/>
      <c r="E461" s="17">
        <f t="shared" si="26"/>
        <v>0</v>
      </c>
      <c r="F461" s="20"/>
      <c r="G461" s="22">
        <f t="shared" si="27"/>
        <v>0</v>
      </c>
    </row>
    <row r="462" spans="1:7" ht="12.75">
      <c r="A462" s="49" t="s">
        <v>289</v>
      </c>
      <c r="B462" s="5"/>
      <c r="C462" s="5"/>
      <c r="D462" s="24"/>
      <c r="E462" s="17">
        <f t="shared" si="26"/>
        <v>0</v>
      </c>
      <c r="F462" s="20"/>
      <c r="G462" s="22">
        <f t="shared" si="27"/>
        <v>0</v>
      </c>
    </row>
    <row r="463" spans="1:7" ht="25.5">
      <c r="A463" s="50" t="s">
        <v>290</v>
      </c>
      <c r="B463" s="5"/>
      <c r="C463" s="5"/>
      <c r="D463" s="24"/>
      <c r="E463" s="17">
        <f t="shared" si="26"/>
        <v>0</v>
      </c>
      <c r="F463" s="20"/>
      <c r="G463" s="22">
        <f t="shared" si="27"/>
        <v>0</v>
      </c>
    </row>
    <row r="464" spans="1:7" ht="25.5">
      <c r="A464" s="50" t="s">
        <v>291</v>
      </c>
      <c r="B464" s="5"/>
      <c r="C464" s="5"/>
      <c r="D464" s="24"/>
      <c r="E464" s="17">
        <f t="shared" si="26"/>
        <v>0</v>
      </c>
      <c r="F464" s="20"/>
      <c r="G464" s="22">
        <f t="shared" si="27"/>
        <v>0</v>
      </c>
    </row>
    <row r="465" spans="1:7" ht="12.75">
      <c r="A465" s="96" t="s">
        <v>397</v>
      </c>
      <c r="B465" s="97"/>
      <c r="C465" s="97"/>
      <c r="D465" s="94"/>
      <c r="E465" s="95">
        <f>SUM(E453:E464)</f>
        <v>3073000</v>
      </c>
      <c r="F465" s="95"/>
      <c r="G465" s="95">
        <f>SUM(G453:G464)</f>
        <v>0</v>
      </c>
    </row>
    <row r="466" spans="1:7" ht="12.75">
      <c r="A466" s="52" t="s">
        <v>382</v>
      </c>
      <c r="B466" s="5"/>
      <c r="C466" s="5"/>
      <c r="D466" s="24"/>
      <c r="E466" s="17"/>
      <c r="F466" s="20"/>
      <c r="G466" s="22"/>
    </row>
    <row r="467" spans="1:7" ht="12.75">
      <c r="A467" s="49" t="s">
        <v>292</v>
      </c>
      <c r="B467" s="8" t="s">
        <v>26</v>
      </c>
      <c r="C467" s="9">
        <v>1</v>
      </c>
      <c r="D467" s="24">
        <v>5000</v>
      </c>
      <c r="E467" s="17">
        <f t="shared" si="26"/>
        <v>5000</v>
      </c>
      <c r="F467" s="20"/>
      <c r="G467" s="22">
        <f t="shared" si="27"/>
        <v>0</v>
      </c>
    </row>
    <row r="468" spans="1:7" ht="12.75">
      <c r="A468" s="49" t="s">
        <v>293</v>
      </c>
      <c r="B468" s="8" t="s">
        <v>1</v>
      </c>
      <c r="C468" s="9">
        <v>5</v>
      </c>
      <c r="D468" s="24">
        <v>8000</v>
      </c>
      <c r="E468" s="17">
        <f t="shared" si="26"/>
        <v>40000</v>
      </c>
      <c r="F468" s="20"/>
      <c r="G468" s="22">
        <f t="shared" si="27"/>
        <v>0</v>
      </c>
    </row>
    <row r="469" spans="1:7" ht="12.75">
      <c r="A469" s="49" t="s">
        <v>11</v>
      </c>
      <c r="B469" s="8" t="s">
        <v>1</v>
      </c>
      <c r="C469" s="9">
        <v>5</v>
      </c>
      <c r="D469" s="24">
        <v>200</v>
      </c>
      <c r="E469" s="17">
        <f t="shared" si="26"/>
        <v>1000</v>
      </c>
      <c r="F469" s="20"/>
      <c r="G469" s="22">
        <f t="shared" si="27"/>
        <v>0</v>
      </c>
    </row>
    <row r="470" spans="1:7" ht="12.75">
      <c r="A470" s="49" t="s">
        <v>294</v>
      </c>
      <c r="B470" s="8" t="s">
        <v>1</v>
      </c>
      <c r="C470" s="9">
        <v>5</v>
      </c>
      <c r="D470" s="24">
        <v>15000</v>
      </c>
      <c r="E470" s="17">
        <f t="shared" si="26"/>
        <v>75000</v>
      </c>
      <c r="F470" s="20"/>
      <c r="G470" s="22">
        <f t="shared" si="27"/>
        <v>0</v>
      </c>
    </row>
    <row r="471" spans="1:7" ht="12.75">
      <c r="A471" s="49" t="s">
        <v>295</v>
      </c>
      <c r="B471" s="5"/>
      <c r="C471" s="5"/>
      <c r="D471" s="24"/>
      <c r="E471" s="17">
        <f t="shared" si="26"/>
        <v>0</v>
      </c>
      <c r="F471" s="20"/>
      <c r="G471" s="22">
        <f t="shared" si="27"/>
        <v>0</v>
      </c>
    </row>
    <row r="472" spans="1:7" ht="12.75">
      <c r="A472" s="49" t="s">
        <v>296</v>
      </c>
      <c r="B472" s="5"/>
      <c r="C472" s="5"/>
      <c r="D472" s="24"/>
      <c r="E472" s="17">
        <f t="shared" si="26"/>
        <v>0</v>
      </c>
      <c r="F472" s="20"/>
      <c r="G472" s="22">
        <f t="shared" si="27"/>
        <v>0</v>
      </c>
    </row>
    <row r="473" spans="1:7" ht="12.75">
      <c r="A473" s="49" t="s">
        <v>298</v>
      </c>
      <c r="B473" s="5"/>
      <c r="C473" s="5"/>
      <c r="D473" s="24"/>
      <c r="E473" s="17">
        <f aca="true" t="shared" si="28" ref="E473:E491">C473*D473</f>
        <v>0</v>
      </c>
      <c r="F473" s="20"/>
      <c r="G473" s="22">
        <f aca="true" t="shared" si="29" ref="G473:G491">D473*F473</f>
        <v>0</v>
      </c>
    </row>
    <row r="474" spans="1:7" ht="12.75">
      <c r="A474" s="49" t="s">
        <v>299</v>
      </c>
      <c r="B474" s="98" t="s">
        <v>393</v>
      </c>
      <c r="C474" s="5">
        <v>1</v>
      </c>
      <c r="D474" s="24">
        <v>5000</v>
      </c>
      <c r="E474" s="17">
        <f t="shared" si="28"/>
        <v>5000</v>
      </c>
      <c r="F474" s="20"/>
      <c r="G474" s="22">
        <f t="shared" si="29"/>
        <v>0</v>
      </c>
    </row>
    <row r="475" spans="1:7" ht="12.75">
      <c r="A475" s="49" t="s">
        <v>300</v>
      </c>
      <c r="B475" s="8" t="s">
        <v>26</v>
      </c>
      <c r="C475" s="9">
        <v>1</v>
      </c>
      <c r="D475" s="24">
        <v>5000</v>
      </c>
      <c r="E475" s="17">
        <f t="shared" si="28"/>
        <v>5000</v>
      </c>
      <c r="F475" s="20"/>
      <c r="G475" s="22">
        <f t="shared" si="29"/>
        <v>0</v>
      </c>
    </row>
    <row r="476" spans="1:7" ht="12.75">
      <c r="A476" s="49" t="s">
        <v>301</v>
      </c>
      <c r="B476" s="8" t="s">
        <v>1</v>
      </c>
      <c r="C476" s="9">
        <v>1</v>
      </c>
      <c r="D476" s="24"/>
      <c r="E476" s="17">
        <f t="shared" si="28"/>
        <v>0</v>
      </c>
      <c r="F476" s="20"/>
      <c r="G476" s="22">
        <f t="shared" si="29"/>
        <v>0</v>
      </c>
    </row>
    <row r="477" spans="1:7" ht="25.5">
      <c r="A477" s="50" t="s">
        <v>302</v>
      </c>
      <c r="B477" s="5"/>
      <c r="C477" s="5"/>
      <c r="D477" s="24"/>
      <c r="E477" s="17">
        <f t="shared" si="28"/>
        <v>0</v>
      </c>
      <c r="F477" s="20"/>
      <c r="G477" s="22">
        <f t="shared" si="29"/>
        <v>0</v>
      </c>
    </row>
    <row r="478" spans="1:7" ht="12.75">
      <c r="A478" s="49" t="s">
        <v>303</v>
      </c>
      <c r="B478" s="5"/>
      <c r="C478" s="5"/>
      <c r="D478" s="24"/>
      <c r="E478" s="17">
        <f t="shared" si="28"/>
        <v>0</v>
      </c>
      <c r="F478" s="20"/>
      <c r="G478" s="22">
        <f t="shared" si="29"/>
        <v>0</v>
      </c>
    </row>
    <row r="479" spans="1:7" ht="12.75">
      <c r="A479" s="91" t="s">
        <v>398</v>
      </c>
      <c r="B479" s="99"/>
      <c r="C479" s="97"/>
      <c r="D479" s="94"/>
      <c r="E479" s="95">
        <f>SUM(E466:E478)</f>
        <v>131000</v>
      </c>
      <c r="F479" s="95"/>
      <c r="G479" s="95">
        <f>SUM(G466:G478)</f>
        <v>0</v>
      </c>
    </row>
    <row r="480" spans="1:7" ht="12.75">
      <c r="A480" s="57" t="s">
        <v>383</v>
      </c>
      <c r="B480" s="26"/>
      <c r="C480" s="26"/>
      <c r="D480" s="30"/>
      <c r="E480" s="31"/>
      <c r="F480" s="38"/>
      <c r="G480" s="33"/>
    </row>
    <row r="481" spans="1:7" ht="12.75">
      <c r="A481" s="49" t="s">
        <v>305</v>
      </c>
      <c r="B481" s="8" t="s">
        <v>1</v>
      </c>
      <c r="C481" s="9">
        <v>1</v>
      </c>
      <c r="D481" s="24">
        <v>5000</v>
      </c>
      <c r="E481" s="17">
        <f t="shared" si="28"/>
        <v>5000</v>
      </c>
      <c r="F481" s="20"/>
      <c r="G481" s="22">
        <f t="shared" si="29"/>
        <v>0</v>
      </c>
    </row>
    <row r="482" spans="1:7" ht="12.75">
      <c r="A482" s="49" t="s">
        <v>306</v>
      </c>
      <c r="B482" s="8" t="s">
        <v>1</v>
      </c>
      <c r="C482" s="9">
        <v>4</v>
      </c>
      <c r="D482" s="24">
        <v>2000</v>
      </c>
      <c r="E482" s="17">
        <f t="shared" si="28"/>
        <v>8000</v>
      </c>
      <c r="F482" s="20"/>
      <c r="G482" s="22">
        <f t="shared" si="29"/>
        <v>0</v>
      </c>
    </row>
    <row r="483" spans="1:7" ht="38.25">
      <c r="A483" s="50" t="s">
        <v>394</v>
      </c>
      <c r="B483" s="5"/>
      <c r="C483" s="5">
        <v>4</v>
      </c>
      <c r="D483" s="24">
        <v>8000</v>
      </c>
      <c r="E483" s="17">
        <f t="shared" si="28"/>
        <v>32000</v>
      </c>
      <c r="F483" s="20"/>
      <c r="G483" s="22">
        <f t="shared" si="29"/>
        <v>0</v>
      </c>
    </row>
    <row r="484" spans="1:7" ht="12.75">
      <c r="A484" s="49" t="s">
        <v>308</v>
      </c>
      <c r="B484" s="8" t="s">
        <v>1</v>
      </c>
      <c r="C484" s="9">
        <v>2</v>
      </c>
      <c r="D484" s="24">
        <v>1000</v>
      </c>
      <c r="E484" s="17">
        <f t="shared" si="28"/>
        <v>2000</v>
      </c>
      <c r="F484" s="20"/>
      <c r="G484" s="22">
        <f t="shared" si="29"/>
        <v>0</v>
      </c>
    </row>
    <row r="485" spans="1:7" ht="12.75">
      <c r="A485" s="49" t="s">
        <v>309</v>
      </c>
      <c r="B485" s="8" t="s">
        <v>1</v>
      </c>
      <c r="C485" s="9">
        <v>2</v>
      </c>
      <c r="D485" s="24">
        <v>5000</v>
      </c>
      <c r="E485" s="17">
        <f t="shared" si="28"/>
        <v>10000</v>
      </c>
      <c r="F485" s="20"/>
      <c r="G485" s="22">
        <f t="shared" si="29"/>
        <v>0</v>
      </c>
    </row>
    <row r="486" spans="1:7" ht="12.75">
      <c r="A486" s="49" t="s">
        <v>310</v>
      </c>
      <c r="B486" s="8" t="s">
        <v>1</v>
      </c>
      <c r="C486" s="9">
        <v>6</v>
      </c>
      <c r="D486" s="24"/>
      <c r="E486" s="17">
        <f t="shared" si="28"/>
        <v>0</v>
      </c>
      <c r="F486" s="20"/>
      <c r="G486" s="22">
        <f t="shared" si="29"/>
        <v>0</v>
      </c>
    </row>
    <row r="487" spans="1:7" ht="12.75">
      <c r="A487" s="49" t="s">
        <v>311</v>
      </c>
      <c r="B487" s="8" t="s">
        <v>1</v>
      </c>
      <c r="C487" s="9">
        <v>3</v>
      </c>
      <c r="D487" s="24">
        <v>15000</v>
      </c>
      <c r="E487" s="17">
        <f t="shared" si="28"/>
        <v>45000</v>
      </c>
      <c r="F487" s="20"/>
      <c r="G487" s="22">
        <f t="shared" si="29"/>
        <v>0</v>
      </c>
    </row>
    <row r="488" spans="1:7" ht="12.75">
      <c r="A488" s="49" t="s">
        <v>312</v>
      </c>
      <c r="B488" s="8" t="s">
        <v>1</v>
      </c>
      <c r="C488" s="9">
        <v>1</v>
      </c>
      <c r="D488" s="24"/>
      <c r="E488" s="17">
        <f t="shared" si="28"/>
        <v>0</v>
      </c>
      <c r="F488" s="20"/>
      <c r="G488" s="22">
        <f t="shared" si="29"/>
        <v>0</v>
      </c>
    </row>
    <row r="489" spans="1:7" ht="12.75">
      <c r="A489" s="49" t="s">
        <v>314</v>
      </c>
      <c r="B489" s="5"/>
      <c r="C489" s="5"/>
      <c r="D489" s="24"/>
      <c r="E489" s="17">
        <f t="shared" si="28"/>
        <v>0</v>
      </c>
      <c r="F489" s="20"/>
      <c r="G489" s="22">
        <f t="shared" si="29"/>
        <v>0</v>
      </c>
    </row>
    <row r="490" spans="1:7" ht="12.75">
      <c r="A490" s="49" t="s">
        <v>170</v>
      </c>
      <c r="B490" s="8" t="s">
        <v>1</v>
      </c>
      <c r="C490" s="9">
        <v>5</v>
      </c>
      <c r="D490" s="24">
        <v>30000</v>
      </c>
      <c r="E490" s="17">
        <f t="shared" si="28"/>
        <v>150000</v>
      </c>
      <c r="F490" s="20"/>
      <c r="G490" s="22">
        <f t="shared" si="29"/>
        <v>0</v>
      </c>
    </row>
    <row r="491" spans="1:7" ht="25.5">
      <c r="A491" s="50" t="s">
        <v>315</v>
      </c>
      <c r="B491" s="8" t="s">
        <v>1</v>
      </c>
      <c r="C491" s="5">
        <v>6</v>
      </c>
      <c r="D491" s="24"/>
      <c r="E491" s="17">
        <f t="shared" si="28"/>
        <v>0</v>
      </c>
      <c r="F491" s="20"/>
      <c r="G491" s="22">
        <f t="shared" si="29"/>
        <v>0</v>
      </c>
    </row>
    <row r="492" spans="1:7" ht="12.75">
      <c r="A492" s="101" t="s">
        <v>399</v>
      </c>
      <c r="B492" s="92"/>
      <c r="C492" s="97"/>
      <c r="D492" s="94"/>
      <c r="E492" s="95">
        <f>SUM(E481:E491)</f>
        <v>252000</v>
      </c>
      <c r="F492" s="95"/>
      <c r="G492" s="95">
        <f>SUM(G481:G491)</f>
        <v>0</v>
      </c>
    </row>
    <row r="493" spans="1:7" ht="12.75">
      <c r="A493" s="96" t="s">
        <v>384</v>
      </c>
      <c r="B493" s="97"/>
      <c r="C493" s="97"/>
      <c r="D493" s="94"/>
      <c r="E493" s="95">
        <f>E492+E479+E465+E450+E427+E409</f>
        <v>4100100</v>
      </c>
      <c r="F493" s="95"/>
      <c r="G493" s="95"/>
    </row>
    <row r="494" spans="1:7" ht="12.75">
      <c r="A494" s="4" t="s">
        <v>441</v>
      </c>
      <c r="B494" s="3"/>
      <c r="C494" s="3"/>
      <c r="D494" s="3"/>
      <c r="E494" s="19">
        <f>E492+E479+E450+E427+E409</f>
        <v>1027100</v>
      </c>
      <c r="F494" s="19">
        <f>F492+F479+F450+F427+F409</f>
        <v>0</v>
      </c>
      <c r="G494" s="19">
        <f>G492+G479+G450+G427+G409</f>
        <v>0</v>
      </c>
    </row>
    <row r="495" spans="1:7" ht="12.75">
      <c r="A495" s="102" t="s">
        <v>385</v>
      </c>
      <c r="B495" s="103"/>
      <c r="C495" s="103"/>
      <c r="D495" s="103"/>
      <c r="E495" s="104">
        <f>E493+E380</f>
        <v>33631250</v>
      </c>
      <c r="F495" s="104"/>
      <c r="G495" s="104">
        <f>G493+G380</f>
        <v>14969500</v>
      </c>
    </row>
    <row r="496" spans="1:7" ht="12.75">
      <c r="A496" s="129" t="s">
        <v>442</v>
      </c>
      <c r="B496" s="2"/>
      <c r="C496" s="2"/>
      <c r="D496" s="2"/>
      <c r="E496" s="130">
        <f>E494+E381</f>
        <v>4763750</v>
      </c>
      <c r="F496" s="2"/>
      <c r="G496" s="2"/>
    </row>
    <row r="504" spans="1:8" ht="12.75">
      <c r="A504" s="43" t="s">
        <v>443</v>
      </c>
      <c r="B504" s="12"/>
      <c r="C504" s="12"/>
      <c r="D504" s="12"/>
      <c r="E504" s="12"/>
      <c r="F504" s="3"/>
      <c r="G504" s="105" t="s">
        <v>400</v>
      </c>
      <c r="H504" s="106"/>
    </row>
    <row r="505" spans="1:7" ht="12.75">
      <c r="A505" s="111"/>
      <c r="B505" s="100"/>
      <c r="C505" s="100"/>
      <c r="D505" s="100"/>
      <c r="E505" s="112"/>
      <c r="F505" s="110" t="s">
        <v>323</v>
      </c>
      <c r="G505" s="110"/>
    </row>
    <row r="506" spans="1:7" ht="22.5">
      <c r="A506" s="14" t="s">
        <v>318</v>
      </c>
      <c r="B506" s="5" t="s">
        <v>320</v>
      </c>
      <c r="C506" s="5" t="s">
        <v>321</v>
      </c>
      <c r="D506" s="23" t="s">
        <v>322</v>
      </c>
      <c r="E506" s="6" t="s">
        <v>325</v>
      </c>
      <c r="F506" s="6" t="s">
        <v>324</v>
      </c>
      <c r="G506" s="6" t="s">
        <v>325</v>
      </c>
    </row>
    <row r="507" spans="1:7" ht="12.75">
      <c r="A507" s="10" t="s">
        <v>367</v>
      </c>
      <c r="B507" s="5"/>
      <c r="C507" s="5"/>
      <c r="D507" s="24"/>
      <c r="E507" s="17">
        <f aca="true" t="shared" si="30" ref="E507:E531">C507*D507</f>
        <v>0</v>
      </c>
      <c r="F507" s="20"/>
      <c r="G507" s="22">
        <f aca="true" t="shared" si="31" ref="G507:G531">D507*F507</f>
        <v>0</v>
      </c>
    </row>
    <row r="508" spans="1:7" ht="12.75">
      <c r="A508" s="49" t="s">
        <v>148</v>
      </c>
      <c r="B508" s="8" t="s">
        <v>1</v>
      </c>
      <c r="C508" s="9">
        <v>1</v>
      </c>
      <c r="D508" s="24">
        <v>50000</v>
      </c>
      <c r="E508" s="17">
        <f t="shared" si="30"/>
        <v>50000</v>
      </c>
      <c r="F508" s="20"/>
      <c r="G508" s="22">
        <f t="shared" si="31"/>
        <v>0</v>
      </c>
    </row>
    <row r="509" spans="1:7" ht="12.75">
      <c r="A509" s="49" t="s">
        <v>149</v>
      </c>
      <c r="B509" s="8" t="s">
        <v>1</v>
      </c>
      <c r="C509" s="9">
        <v>2</v>
      </c>
      <c r="D509" s="24">
        <v>80000</v>
      </c>
      <c r="E509" s="17">
        <f t="shared" si="30"/>
        <v>160000</v>
      </c>
      <c r="F509" s="20"/>
      <c r="G509" s="22">
        <f t="shared" si="31"/>
        <v>0</v>
      </c>
    </row>
    <row r="510" spans="1:7" ht="12.75">
      <c r="A510" s="49" t="s">
        <v>150</v>
      </c>
      <c r="B510" s="8" t="s">
        <v>1</v>
      </c>
      <c r="C510" s="9">
        <v>8</v>
      </c>
      <c r="D510" s="21">
        <v>350000</v>
      </c>
      <c r="E510" s="17">
        <f t="shared" si="30"/>
        <v>2800000</v>
      </c>
      <c r="F510" s="20">
        <v>1</v>
      </c>
      <c r="G510" s="22">
        <f t="shared" si="31"/>
        <v>350000</v>
      </c>
    </row>
    <row r="511" spans="1:7" ht="12.75">
      <c r="A511" s="49" t="s">
        <v>151</v>
      </c>
      <c r="B511" s="8" t="s">
        <v>1</v>
      </c>
      <c r="C511" s="9">
        <v>8</v>
      </c>
      <c r="D511" s="24">
        <v>20000</v>
      </c>
      <c r="E511" s="17">
        <f t="shared" si="30"/>
        <v>160000</v>
      </c>
      <c r="F511" s="20"/>
      <c r="G511" s="22">
        <f t="shared" si="31"/>
        <v>0</v>
      </c>
    </row>
    <row r="512" spans="1:7" ht="12.75">
      <c r="A512" s="49" t="s">
        <v>152</v>
      </c>
      <c r="B512" s="8" t="s">
        <v>1</v>
      </c>
      <c r="C512" s="9">
        <v>9</v>
      </c>
      <c r="D512" s="21">
        <v>26500</v>
      </c>
      <c r="E512" s="17">
        <f t="shared" si="30"/>
        <v>238500</v>
      </c>
      <c r="F512" s="20">
        <v>2</v>
      </c>
      <c r="G512" s="22">
        <f t="shared" si="31"/>
        <v>53000</v>
      </c>
    </row>
    <row r="513" spans="1:7" ht="12.75">
      <c r="A513" s="49" t="s">
        <v>153</v>
      </c>
      <c r="B513" s="8" t="s">
        <v>1</v>
      </c>
      <c r="C513" s="9">
        <v>8</v>
      </c>
      <c r="D513" s="24"/>
      <c r="E513" s="17">
        <f t="shared" si="30"/>
        <v>0</v>
      </c>
      <c r="F513" s="20"/>
      <c r="G513" s="22">
        <f t="shared" si="31"/>
        <v>0</v>
      </c>
    </row>
    <row r="514" spans="1:7" ht="12.75">
      <c r="A514" s="49" t="s">
        <v>154</v>
      </c>
      <c r="B514" s="8" t="s">
        <v>1</v>
      </c>
      <c r="C514" s="9">
        <v>8</v>
      </c>
      <c r="D514" s="24">
        <v>30000</v>
      </c>
      <c r="E514" s="17">
        <f t="shared" si="30"/>
        <v>240000</v>
      </c>
      <c r="F514" s="20"/>
      <c r="G514" s="22">
        <f t="shared" si="31"/>
        <v>0</v>
      </c>
    </row>
    <row r="515" spans="1:7" ht="12.75">
      <c r="A515" s="49" t="s">
        <v>155</v>
      </c>
      <c r="B515" s="8" t="s">
        <v>1</v>
      </c>
      <c r="C515" s="9">
        <v>2</v>
      </c>
      <c r="D515" s="24">
        <v>26500</v>
      </c>
      <c r="E515" s="17">
        <f t="shared" si="30"/>
        <v>53000</v>
      </c>
      <c r="F515" s="20"/>
      <c r="G515" s="22">
        <f t="shared" si="31"/>
        <v>0</v>
      </c>
    </row>
    <row r="516" spans="1:7" ht="12.75">
      <c r="A516" s="49" t="s">
        <v>156</v>
      </c>
      <c r="B516" s="5"/>
      <c r="C516" s="5"/>
      <c r="D516" s="24"/>
      <c r="E516" s="17">
        <f t="shared" si="30"/>
        <v>0</v>
      </c>
      <c r="F516" s="20"/>
      <c r="G516" s="22">
        <f t="shared" si="31"/>
        <v>0</v>
      </c>
    </row>
    <row r="517" spans="1:7" ht="12.75">
      <c r="A517" s="49" t="s">
        <v>157</v>
      </c>
      <c r="B517" s="8" t="s">
        <v>1</v>
      </c>
      <c r="C517" s="9">
        <v>9</v>
      </c>
      <c r="D517" s="21">
        <v>1300000</v>
      </c>
      <c r="E517" s="17">
        <f t="shared" si="30"/>
        <v>11700000</v>
      </c>
      <c r="F517" s="20">
        <v>9</v>
      </c>
      <c r="G517" s="22">
        <f t="shared" si="31"/>
        <v>11700000</v>
      </c>
    </row>
    <row r="518" spans="1:7" ht="12.75">
      <c r="A518" s="49" t="s">
        <v>158</v>
      </c>
      <c r="B518" s="5"/>
      <c r="C518" s="5"/>
      <c r="D518" s="24"/>
      <c r="E518" s="17">
        <f t="shared" si="30"/>
        <v>0</v>
      </c>
      <c r="F518" s="20"/>
      <c r="G518" s="22">
        <f t="shared" si="31"/>
        <v>0</v>
      </c>
    </row>
    <row r="519" spans="1:7" ht="12.75">
      <c r="A519" s="49" t="s">
        <v>159</v>
      </c>
      <c r="B519" s="8" t="s">
        <v>1</v>
      </c>
      <c r="C519" s="9">
        <v>5</v>
      </c>
      <c r="D519" s="24"/>
      <c r="E519" s="17">
        <f t="shared" si="30"/>
        <v>0</v>
      </c>
      <c r="F519" s="20"/>
      <c r="G519" s="22">
        <f t="shared" si="31"/>
        <v>0</v>
      </c>
    </row>
    <row r="520" spans="1:7" ht="25.5">
      <c r="A520" s="50" t="s">
        <v>160</v>
      </c>
      <c r="B520" s="5"/>
      <c r="C520" s="9">
        <v>2</v>
      </c>
      <c r="D520" s="24">
        <v>8800</v>
      </c>
      <c r="E520" s="17">
        <f t="shared" si="30"/>
        <v>17600</v>
      </c>
      <c r="F520" s="20"/>
      <c r="G520" s="22">
        <f t="shared" si="31"/>
        <v>0</v>
      </c>
    </row>
    <row r="521" spans="1:7" ht="12.75">
      <c r="A521" s="49" t="s">
        <v>161</v>
      </c>
      <c r="B521" s="8" t="s">
        <v>1</v>
      </c>
      <c r="C521" s="9">
        <v>4</v>
      </c>
      <c r="D521" s="24">
        <v>1600</v>
      </c>
      <c r="E521" s="17">
        <f t="shared" si="30"/>
        <v>6400</v>
      </c>
      <c r="F521" s="20"/>
      <c r="G521" s="22">
        <f t="shared" si="31"/>
        <v>0</v>
      </c>
    </row>
    <row r="522" spans="1:7" ht="12.75">
      <c r="A522" s="49" t="s">
        <v>162</v>
      </c>
      <c r="B522" s="8" t="s">
        <v>1</v>
      </c>
      <c r="C522" s="9">
        <v>120</v>
      </c>
      <c r="D522" s="24"/>
      <c r="E522" s="17">
        <f t="shared" si="30"/>
        <v>0</v>
      </c>
      <c r="F522" s="20"/>
      <c r="G522" s="22">
        <f t="shared" si="31"/>
        <v>0</v>
      </c>
    </row>
    <row r="523" spans="1:7" ht="12.75">
      <c r="A523" s="49" t="s">
        <v>163</v>
      </c>
      <c r="B523" s="8" t="s">
        <v>1</v>
      </c>
      <c r="C523" s="9">
        <v>120</v>
      </c>
      <c r="D523" s="24"/>
      <c r="E523" s="17">
        <f t="shared" si="30"/>
        <v>0</v>
      </c>
      <c r="F523" s="20"/>
      <c r="G523" s="22">
        <f t="shared" si="31"/>
        <v>0</v>
      </c>
    </row>
    <row r="524" spans="1:7" ht="12.75">
      <c r="A524" s="49" t="s">
        <v>164</v>
      </c>
      <c r="B524" s="8" t="s">
        <v>1</v>
      </c>
      <c r="C524" s="9">
        <v>3</v>
      </c>
      <c r="D524" s="24"/>
      <c r="E524" s="17">
        <f t="shared" si="30"/>
        <v>0</v>
      </c>
      <c r="F524" s="20"/>
      <c r="G524" s="22">
        <f t="shared" si="31"/>
        <v>0</v>
      </c>
    </row>
    <row r="525" spans="1:7" ht="12.75">
      <c r="A525" s="49" t="s">
        <v>165</v>
      </c>
      <c r="B525" s="8" t="s">
        <v>166</v>
      </c>
      <c r="C525" s="9">
        <v>2</v>
      </c>
      <c r="D525" s="24"/>
      <c r="E525" s="17">
        <f t="shared" si="30"/>
        <v>0</v>
      </c>
      <c r="F525" s="20"/>
      <c r="G525" s="22">
        <f t="shared" si="31"/>
        <v>0</v>
      </c>
    </row>
    <row r="526" spans="1:7" ht="12.75">
      <c r="A526" s="49" t="s">
        <v>167</v>
      </c>
      <c r="B526" s="8" t="s">
        <v>1</v>
      </c>
      <c r="C526" s="9">
        <v>3</v>
      </c>
      <c r="D526" s="24">
        <v>2500</v>
      </c>
      <c r="E526" s="17">
        <f t="shared" si="30"/>
        <v>7500</v>
      </c>
      <c r="F526" s="20"/>
      <c r="G526" s="22">
        <f t="shared" si="31"/>
        <v>0</v>
      </c>
    </row>
    <row r="527" spans="1:7" ht="12.75">
      <c r="A527" s="49" t="s">
        <v>168</v>
      </c>
      <c r="B527" s="8" t="s">
        <v>1</v>
      </c>
      <c r="C527" s="9">
        <v>4</v>
      </c>
      <c r="D527" s="24">
        <v>2000</v>
      </c>
      <c r="E527" s="17">
        <f t="shared" si="30"/>
        <v>8000</v>
      </c>
      <c r="F527" s="20"/>
      <c r="G527" s="22">
        <f t="shared" si="31"/>
        <v>0</v>
      </c>
    </row>
    <row r="528" spans="1:7" ht="13.5">
      <c r="A528" s="48" t="s">
        <v>169</v>
      </c>
      <c r="B528" s="5"/>
      <c r="C528" s="5"/>
      <c r="D528" s="24"/>
      <c r="E528" s="17">
        <f t="shared" si="30"/>
        <v>0</v>
      </c>
      <c r="F528" s="20"/>
      <c r="G528" s="22">
        <f t="shared" si="31"/>
        <v>0</v>
      </c>
    </row>
    <row r="529" spans="1:7" ht="12.75">
      <c r="A529" s="49" t="s">
        <v>170</v>
      </c>
      <c r="B529" s="8" t="s">
        <v>1</v>
      </c>
      <c r="C529" s="9">
        <v>1</v>
      </c>
      <c r="D529" s="24">
        <v>30000</v>
      </c>
      <c r="E529" s="17">
        <f t="shared" si="30"/>
        <v>30000</v>
      </c>
      <c r="F529" s="20"/>
      <c r="G529" s="22">
        <f t="shared" si="31"/>
        <v>0</v>
      </c>
    </row>
    <row r="530" spans="1:7" ht="12.75">
      <c r="A530" s="49" t="s">
        <v>171</v>
      </c>
      <c r="B530" s="8" t="s">
        <v>1</v>
      </c>
      <c r="C530" s="9">
        <v>1</v>
      </c>
      <c r="D530" s="24"/>
      <c r="E530" s="17">
        <f t="shared" si="30"/>
        <v>0</v>
      </c>
      <c r="F530" s="20"/>
      <c r="G530" s="22">
        <f t="shared" si="31"/>
        <v>0</v>
      </c>
    </row>
    <row r="531" spans="1:7" ht="12.75">
      <c r="A531" s="49" t="s">
        <v>172</v>
      </c>
      <c r="B531" s="8" t="s">
        <v>1</v>
      </c>
      <c r="C531" s="9">
        <v>7</v>
      </c>
      <c r="D531" s="24"/>
      <c r="E531" s="17">
        <f t="shared" si="30"/>
        <v>0</v>
      </c>
      <c r="F531" s="20"/>
      <c r="G531" s="22">
        <f t="shared" si="31"/>
        <v>0</v>
      </c>
    </row>
    <row r="532" spans="1:7" ht="12.75">
      <c r="A532" s="57" t="s">
        <v>371</v>
      </c>
      <c r="B532" s="28"/>
      <c r="C532" s="29"/>
      <c r="D532" s="30"/>
      <c r="E532" s="31">
        <f>SUM(E508:E531)</f>
        <v>15471000</v>
      </c>
      <c r="F532" s="31"/>
      <c r="G532" s="31">
        <f>SUM(G508:G531)</f>
        <v>12103000</v>
      </c>
    </row>
    <row r="533" spans="1:7" ht="12.75">
      <c r="A533" s="52" t="s">
        <v>372</v>
      </c>
      <c r="B533" s="5"/>
      <c r="C533" s="5"/>
      <c r="D533" s="24"/>
      <c r="E533" s="17">
        <f aca="true" t="shared" si="32" ref="E533:E546">C533*D533</f>
        <v>0</v>
      </c>
      <c r="F533" s="20"/>
      <c r="G533" s="22">
        <f aca="true" t="shared" si="33" ref="G533:G546">D533*F533</f>
        <v>0</v>
      </c>
    </row>
    <row r="534" spans="1:7" ht="12.75">
      <c r="A534" s="53" t="s">
        <v>173</v>
      </c>
      <c r="B534" s="5"/>
      <c r="C534" s="5"/>
      <c r="D534" s="24"/>
      <c r="E534" s="17">
        <f t="shared" si="32"/>
        <v>0</v>
      </c>
      <c r="F534" s="20"/>
      <c r="G534" s="22">
        <f t="shared" si="33"/>
        <v>0</v>
      </c>
    </row>
    <row r="535" spans="1:7" ht="12.75">
      <c r="A535" s="49" t="s">
        <v>174</v>
      </c>
      <c r="B535" s="8" t="s">
        <v>1</v>
      </c>
      <c r="C535" s="9">
        <v>1</v>
      </c>
      <c r="D535" s="21">
        <v>1340000</v>
      </c>
      <c r="E535" s="17">
        <f t="shared" si="32"/>
        <v>1340000</v>
      </c>
      <c r="F535" s="20">
        <v>1</v>
      </c>
      <c r="G535" s="22">
        <f t="shared" si="33"/>
        <v>1340000</v>
      </c>
    </row>
    <row r="536" spans="1:7" ht="12.75">
      <c r="A536" s="49" t="s">
        <v>175</v>
      </c>
      <c r="B536" s="8" t="s">
        <v>1</v>
      </c>
      <c r="C536" s="9">
        <v>2</v>
      </c>
      <c r="D536" s="21"/>
      <c r="E536" s="17">
        <f t="shared" si="32"/>
        <v>0</v>
      </c>
      <c r="F536" s="20">
        <v>2</v>
      </c>
      <c r="G536" s="22">
        <f t="shared" si="33"/>
        <v>0</v>
      </c>
    </row>
    <row r="537" spans="1:7" ht="12.75">
      <c r="A537" s="49" t="s">
        <v>176</v>
      </c>
      <c r="B537" s="8" t="s">
        <v>1</v>
      </c>
      <c r="C537" s="9">
        <v>1</v>
      </c>
      <c r="D537" s="21">
        <v>20000</v>
      </c>
      <c r="E537" s="17">
        <f t="shared" si="32"/>
        <v>20000</v>
      </c>
      <c r="F537" s="20">
        <v>1</v>
      </c>
      <c r="G537" s="22">
        <f t="shared" si="33"/>
        <v>20000</v>
      </c>
    </row>
    <row r="538" spans="1:7" ht="12.75">
      <c r="A538" s="54" t="s">
        <v>370</v>
      </c>
      <c r="B538" s="8" t="s">
        <v>1</v>
      </c>
      <c r="C538" s="9">
        <v>1</v>
      </c>
      <c r="D538" s="24">
        <v>350000</v>
      </c>
      <c r="E538" s="17">
        <f t="shared" si="32"/>
        <v>350000</v>
      </c>
      <c r="F538" s="20"/>
      <c r="G538" s="22">
        <f t="shared" si="33"/>
        <v>0</v>
      </c>
    </row>
    <row r="539" spans="1:7" ht="12.75">
      <c r="A539" s="58" t="s">
        <v>177</v>
      </c>
      <c r="B539" s="5"/>
      <c r="C539" s="5"/>
      <c r="D539" s="24"/>
      <c r="E539" s="17">
        <f t="shared" si="32"/>
        <v>0</v>
      </c>
      <c r="F539" s="20"/>
      <c r="G539" s="22">
        <f t="shared" si="33"/>
        <v>0</v>
      </c>
    </row>
    <row r="540" spans="1:7" ht="12.75">
      <c r="A540" s="49" t="s">
        <v>178</v>
      </c>
      <c r="B540" s="8" t="s">
        <v>1</v>
      </c>
      <c r="C540" s="9">
        <v>3</v>
      </c>
      <c r="D540" s="21">
        <v>80000</v>
      </c>
      <c r="E540" s="17">
        <f t="shared" si="32"/>
        <v>240000</v>
      </c>
      <c r="F540" s="20">
        <v>3</v>
      </c>
      <c r="G540" s="22">
        <f t="shared" si="33"/>
        <v>240000</v>
      </c>
    </row>
    <row r="541" spans="1:7" ht="12.75">
      <c r="A541" s="49" t="s">
        <v>179</v>
      </c>
      <c r="B541" s="8" t="s">
        <v>1</v>
      </c>
      <c r="C541" s="9">
        <v>1</v>
      </c>
      <c r="D541" s="21">
        <v>53000</v>
      </c>
      <c r="E541" s="17">
        <f t="shared" si="32"/>
        <v>53000</v>
      </c>
      <c r="F541" s="20">
        <v>1</v>
      </c>
      <c r="G541" s="22">
        <f t="shared" si="33"/>
        <v>53000</v>
      </c>
    </row>
    <row r="542" spans="1:7" ht="12.75">
      <c r="A542" s="49" t="s">
        <v>180</v>
      </c>
      <c r="B542" s="8" t="s">
        <v>1</v>
      </c>
      <c r="C542" s="9">
        <v>1</v>
      </c>
      <c r="D542" s="21">
        <v>42000</v>
      </c>
      <c r="E542" s="17">
        <f t="shared" si="32"/>
        <v>42000</v>
      </c>
      <c r="F542" s="20">
        <v>1</v>
      </c>
      <c r="G542" s="22">
        <f t="shared" si="33"/>
        <v>42000</v>
      </c>
    </row>
    <row r="543" spans="1:7" ht="12.75">
      <c r="A543" s="49" t="s">
        <v>181</v>
      </c>
      <c r="B543" s="8" t="s">
        <v>1</v>
      </c>
      <c r="C543" s="9">
        <v>1</v>
      </c>
      <c r="D543" s="24">
        <v>130000</v>
      </c>
      <c r="E543" s="17">
        <f t="shared" si="32"/>
        <v>130000</v>
      </c>
      <c r="F543" s="20"/>
      <c r="G543" s="22">
        <f t="shared" si="33"/>
        <v>0</v>
      </c>
    </row>
    <row r="544" spans="1:7" ht="12.75">
      <c r="A544" s="49" t="s">
        <v>182</v>
      </c>
      <c r="B544" s="8" t="s">
        <v>1</v>
      </c>
      <c r="C544" s="9">
        <v>1</v>
      </c>
      <c r="D544" s="24">
        <v>30000</v>
      </c>
      <c r="E544" s="17">
        <f t="shared" si="32"/>
        <v>30000</v>
      </c>
      <c r="F544" s="20"/>
      <c r="G544" s="22">
        <f t="shared" si="33"/>
        <v>0</v>
      </c>
    </row>
    <row r="545" spans="1:7" ht="12.75">
      <c r="A545" s="49" t="s">
        <v>183</v>
      </c>
      <c r="B545" s="8" t="s">
        <v>1</v>
      </c>
      <c r="C545" s="9">
        <v>1</v>
      </c>
      <c r="D545" s="24">
        <v>520000</v>
      </c>
      <c r="E545" s="17">
        <f t="shared" si="32"/>
        <v>520000</v>
      </c>
      <c r="F545" s="20"/>
      <c r="G545" s="22">
        <f t="shared" si="33"/>
        <v>0</v>
      </c>
    </row>
    <row r="546" spans="1:7" ht="12.75">
      <c r="A546" s="49" t="s">
        <v>184</v>
      </c>
      <c r="B546" s="8" t="s">
        <v>1</v>
      </c>
      <c r="C546" s="9">
        <v>4</v>
      </c>
      <c r="D546" s="24">
        <v>40000</v>
      </c>
      <c r="E546" s="17">
        <f t="shared" si="32"/>
        <v>160000</v>
      </c>
      <c r="F546" s="20"/>
      <c r="G546" s="22">
        <f t="shared" si="33"/>
        <v>0</v>
      </c>
    </row>
    <row r="547" spans="1:7" ht="12.75">
      <c r="A547" s="59" t="s">
        <v>373</v>
      </c>
      <c r="B547" s="26"/>
      <c r="C547" s="26"/>
      <c r="D547" s="30"/>
      <c r="E547" s="31">
        <f>SUM(E535:E546)</f>
        <v>2885000</v>
      </c>
      <c r="F547" s="31"/>
      <c r="G547" s="31">
        <f>SUM(G535:G546)</f>
        <v>1695000</v>
      </c>
    </row>
    <row r="548" spans="1:7" ht="12.75">
      <c r="A548" s="52" t="s">
        <v>374</v>
      </c>
      <c r="B548" s="5"/>
      <c r="C548" s="5"/>
      <c r="D548" s="24"/>
      <c r="E548" s="17"/>
      <c r="F548" s="20"/>
      <c r="G548" s="22"/>
    </row>
    <row r="549" spans="1:7" ht="12.75">
      <c r="A549" s="49" t="s">
        <v>185</v>
      </c>
      <c r="B549" s="8" t="s">
        <v>1</v>
      </c>
      <c r="C549" s="9">
        <v>1</v>
      </c>
      <c r="D549" s="21">
        <v>6000</v>
      </c>
      <c r="E549" s="17">
        <f aca="true" t="shared" si="34" ref="E549:E577">C549*D549</f>
        <v>6000</v>
      </c>
      <c r="F549" s="20">
        <v>1</v>
      </c>
      <c r="G549" s="22">
        <f aca="true" t="shared" si="35" ref="G549:G577">D549*F549</f>
        <v>6000</v>
      </c>
    </row>
    <row r="550" spans="1:7" ht="12.75">
      <c r="A550" s="49" t="s">
        <v>186</v>
      </c>
      <c r="B550" s="8" t="s">
        <v>1</v>
      </c>
      <c r="C550" s="9">
        <v>5</v>
      </c>
      <c r="D550" s="24">
        <v>20000</v>
      </c>
      <c r="E550" s="17">
        <f t="shared" si="34"/>
        <v>100000</v>
      </c>
      <c r="F550" s="20"/>
      <c r="G550" s="22">
        <f t="shared" si="35"/>
        <v>0</v>
      </c>
    </row>
    <row r="551" spans="1:7" ht="12.75">
      <c r="A551" s="49" t="s">
        <v>187</v>
      </c>
      <c r="B551" s="8" t="s">
        <v>1</v>
      </c>
      <c r="C551" s="9">
        <v>2</v>
      </c>
      <c r="D551" s="24">
        <v>26500</v>
      </c>
      <c r="E551" s="17">
        <f t="shared" si="34"/>
        <v>53000</v>
      </c>
      <c r="F551" s="20"/>
      <c r="G551" s="22">
        <f t="shared" si="35"/>
        <v>0</v>
      </c>
    </row>
    <row r="552" spans="1:7" ht="12.75">
      <c r="A552" s="49" t="s">
        <v>188</v>
      </c>
      <c r="B552" s="8" t="s">
        <v>1</v>
      </c>
      <c r="C552" s="9">
        <v>2</v>
      </c>
      <c r="D552" s="24">
        <v>26500</v>
      </c>
      <c r="E552" s="17">
        <f t="shared" si="34"/>
        <v>53000</v>
      </c>
      <c r="F552" s="20"/>
      <c r="G552" s="22">
        <f t="shared" si="35"/>
        <v>0</v>
      </c>
    </row>
    <row r="553" spans="1:7" ht="12.75">
      <c r="A553" s="49" t="s">
        <v>189</v>
      </c>
      <c r="B553" s="8" t="s">
        <v>1</v>
      </c>
      <c r="C553" s="9">
        <v>2</v>
      </c>
      <c r="D553" s="21">
        <v>26500</v>
      </c>
      <c r="E553" s="17">
        <f t="shared" si="34"/>
        <v>53000</v>
      </c>
      <c r="F553" s="20">
        <v>2</v>
      </c>
      <c r="G553" s="22">
        <f t="shared" si="35"/>
        <v>53000</v>
      </c>
    </row>
    <row r="554" spans="1:7" ht="12.75">
      <c r="A554" s="49" t="s">
        <v>190</v>
      </c>
      <c r="B554" s="8" t="s">
        <v>1</v>
      </c>
      <c r="C554" s="9">
        <v>4</v>
      </c>
      <c r="D554" s="21">
        <v>36000</v>
      </c>
      <c r="E554" s="17">
        <f t="shared" si="34"/>
        <v>144000</v>
      </c>
      <c r="F554" s="20">
        <v>4</v>
      </c>
      <c r="G554" s="22">
        <f t="shared" si="35"/>
        <v>144000</v>
      </c>
    </row>
    <row r="555" spans="1:7" ht="12.75">
      <c r="A555" s="49" t="s">
        <v>191</v>
      </c>
      <c r="B555" s="8" t="s">
        <v>1</v>
      </c>
      <c r="C555" s="9">
        <v>1</v>
      </c>
      <c r="D555" s="21">
        <v>88500</v>
      </c>
      <c r="E555" s="17">
        <f t="shared" si="34"/>
        <v>88500</v>
      </c>
      <c r="F555" s="20">
        <v>1</v>
      </c>
      <c r="G555" s="22">
        <f t="shared" si="35"/>
        <v>88500</v>
      </c>
    </row>
    <row r="556" spans="1:7" ht="12.75">
      <c r="A556" s="49" t="s">
        <v>192</v>
      </c>
      <c r="B556" s="8" t="s">
        <v>1</v>
      </c>
      <c r="C556" s="9">
        <v>2</v>
      </c>
      <c r="D556" s="24">
        <v>53000</v>
      </c>
      <c r="E556" s="17">
        <f t="shared" si="34"/>
        <v>106000</v>
      </c>
      <c r="F556" s="20"/>
      <c r="G556" s="22">
        <f t="shared" si="35"/>
        <v>0</v>
      </c>
    </row>
    <row r="557" spans="1:7" ht="12.75">
      <c r="A557" s="49" t="s">
        <v>193</v>
      </c>
      <c r="B557" s="8" t="s">
        <v>1</v>
      </c>
      <c r="C557" s="9">
        <v>1</v>
      </c>
      <c r="D557" s="24">
        <v>850000</v>
      </c>
      <c r="E557" s="17">
        <f t="shared" si="34"/>
        <v>850000</v>
      </c>
      <c r="F557" s="20"/>
      <c r="G557" s="22">
        <f t="shared" si="35"/>
        <v>0</v>
      </c>
    </row>
    <row r="558" spans="1:7" ht="12.75">
      <c r="A558" s="49" t="s">
        <v>194</v>
      </c>
      <c r="B558" s="8" t="s">
        <v>1</v>
      </c>
      <c r="C558" s="9">
        <v>2</v>
      </c>
      <c r="D558" s="24">
        <v>1300000</v>
      </c>
      <c r="E558" s="17">
        <f t="shared" si="34"/>
        <v>2600000</v>
      </c>
      <c r="F558" s="20"/>
      <c r="G558" s="22">
        <f t="shared" si="35"/>
        <v>0</v>
      </c>
    </row>
    <row r="559" spans="1:7" ht="12.75">
      <c r="A559" s="49" t="s">
        <v>195</v>
      </c>
      <c r="B559" s="8" t="s">
        <v>1</v>
      </c>
      <c r="C559" s="9">
        <v>2</v>
      </c>
      <c r="D559" s="24">
        <v>40000</v>
      </c>
      <c r="E559" s="17">
        <f t="shared" si="34"/>
        <v>80000</v>
      </c>
      <c r="F559" s="20"/>
      <c r="G559" s="22">
        <f t="shared" si="35"/>
        <v>0</v>
      </c>
    </row>
    <row r="560" spans="1:7" ht="12.75">
      <c r="A560" s="49" t="s">
        <v>196</v>
      </c>
      <c r="B560" s="8" t="s">
        <v>1</v>
      </c>
      <c r="C560" s="9">
        <v>50</v>
      </c>
      <c r="D560" s="24">
        <v>3000</v>
      </c>
      <c r="E560" s="17">
        <f t="shared" si="34"/>
        <v>150000</v>
      </c>
      <c r="F560" s="20"/>
      <c r="G560" s="22">
        <f t="shared" si="35"/>
        <v>0</v>
      </c>
    </row>
    <row r="561" spans="1:7" ht="12.75">
      <c r="A561" s="49" t="s">
        <v>197</v>
      </c>
      <c r="B561" s="8" t="s">
        <v>1</v>
      </c>
      <c r="C561" s="9">
        <v>2</v>
      </c>
      <c r="D561" s="21">
        <v>80000</v>
      </c>
      <c r="E561" s="17">
        <f t="shared" si="34"/>
        <v>160000</v>
      </c>
      <c r="F561" s="20">
        <v>1</v>
      </c>
      <c r="G561" s="22">
        <f t="shared" si="35"/>
        <v>80000</v>
      </c>
    </row>
    <row r="562" spans="1:7" ht="12.75">
      <c r="A562" s="49" t="s">
        <v>198</v>
      </c>
      <c r="B562" s="8" t="s">
        <v>1</v>
      </c>
      <c r="C562" s="9">
        <v>2</v>
      </c>
      <c r="D562" s="24">
        <v>100000</v>
      </c>
      <c r="E562" s="17">
        <f t="shared" si="34"/>
        <v>200000</v>
      </c>
      <c r="F562" s="20"/>
      <c r="G562" s="22">
        <f t="shared" si="35"/>
        <v>0</v>
      </c>
    </row>
    <row r="563" spans="1:7" ht="12.75">
      <c r="A563" s="49" t="s">
        <v>199</v>
      </c>
      <c r="B563" s="8" t="s">
        <v>1</v>
      </c>
      <c r="C563" s="9">
        <v>5</v>
      </c>
      <c r="D563" s="24">
        <v>40000</v>
      </c>
      <c r="E563" s="17">
        <f t="shared" si="34"/>
        <v>200000</v>
      </c>
      <c r="F563" s="20"/>
      <c r="G563" s="22">
        <f t="shared" si="35"/>
        <v>0</v>
      </c>
    </row>
    <row r="564" spans="1:7" ht="12.75">
      <c r="A564" s="49" t="s">
        <v>200</v>
      </c>
      <c r="B564" s="8" t="s">
        <v>1</v>
      </c>
      <c r="C564" s="9">
        <v>1</v>
      </c>
      <c r="D564" s="24">
        <v>110000</v>
      </c>
      <c r="E564" s="17">
        <f t="shared" si="34"/>
        <v>110000</v>
      </c>
      <c r="F564" s="20"/>
      <c r="G564" s="22">
        <f t="shared" si="35"/>
        <v>0</v>
      </c>
    </row>
    <row r="565" spans="1:7" ht="12.75">
      <c r="A565" s="49" t="s">
        <v>201</v>
      </c>
      <c r="B565" s="8" t="s">
        <v>1</v>
      </c>
      <c r="C565" s="9">
        <v>2</v>
      </c>
      <c r="D565" s="24">
        <v>350000</v>
      </c>
      <c r="E565" s="17">
        <f t="shared" si="34"/>
        <v>700000</v>
      </c>
      <c r="F565" s="20"/>
      <c r="G565" s="22">
        <f t="shared" si="35"/>
        <v>0</v>
      </c>
    </row>
    <row r="566" spans="1:7" ht="12.75">
      <c r="A566" s="49" t="s">
        <v>202</v>
      </c>
      <c r="B566" s="8" t="s">
        <v>1</v>
      </c>
      <c r="C566" s="9">
        <v>30</v>
      </c>
      <c r="D566" s="24">
        <v>2200</v>
      </c>
      <c r="E566" s="17">
        <f t="shared" si="34"/>
        <v>66000</v>
      </c>
      <c r="F566" s="20"/>
      <c r="G566" s="22">
        <f t="shared" si="35"/>
        <v>0</v>
      </c>
    </row>
    <row r="567" spans="1:7" ht="12.75">
      <c r="A567" s="49" t="s">
        <v>203</v>
      </c>
      <c r="B567" s="8" t="s">
        <v>1</v>
      </c>
      <c r="C567" s="9">
        <v>30</v>
      </c>
      <c r="D567" s="24">
        <v>2200</v>
      </c>
      <c r="E567" s="17">
        <f t="shared" si="34"/>
        <v>66000</v>
      </c>
      <c r="F567" s="20"/>
      <c r="G567" s="22">
        <f t="shared" si="35"/>
        <v>0</v>
      </c>
    </row>
    <row r="568" spans="1:7" ht="12.75">
      <c r="A568" s="49" t="s">
        <v>204</v>
      </c>
      <c r="B568" s="8" t="s">
        <v>1</v>
      </c>
      <c r="C568" s="9">
        <v>20</v>
      </c>
      <c r="D568" s="24">
        <v>2200</v>
      </c>
      <c r="E568" s="17">
        <f t="shared" si="34"/>
        <v>44000</v>
      </c>
      <c r="F568" s="20"/>
      <c r="G568" s="22">
        <f t="shared" si="35"/>
        <v>0</v>
      </c>
    </row>
    <row r="569" spans="1:7" ht="12.75">
      <c r="A569" s="49" t="s">
        <v>205</v>
      </c>
      <c r="B569" s="8" t="s">
        <v>1</v>
      </c>
      <c r="C569" s="9">
        <v>20</v>
      </c>
      <c r="D569" s="24">
        <v>2200</v>
      </c>
      <c r="E569" s="17">
        <f t="shared" si="34"/>
        <v>44000</v>
      </c>
      <c r="F569" s="20"/>
      <c r="G569" s="22">
        <f t="shared" si="35"/>
        <v>0</v>
      </c>
    </row>
    <row r="570" spans="1:7" ht="12.75">
      <c r="A570" s="49" t="s">
        <v>206</v>
      </c>
      <c r="B570" s="8" t="s">
        <v>1</v>
      </c>
      <c r="C570" s="9">
        <v>30</v>
      </c>
      <c r="D570" s="24">
        <v>2200</v>
      </c>
      <c r="E570" s="17">
        <f t="shared" si="34"/>
        <v>66000</v>
      </c>
      <c r="F570" s="20"/>
      <c r="G570" s="22">
        <f t="shared" si="35"/>
        <v>0</v>
      </c>
    </row>
    <row r="571" spans="1:7" ht="12.75">
      <c r="A571" s="49" t="s">
        <v>207</v>
      </c>
      <c r="B571" s="8" t="s">
        <v>1</v>
      </c>
      <c r="C571" s="9">
        <v>30</v>
      </c>
      <c r="D571" s="24">
        <v>1600</v>
      </c>
      <c r="E571" s="17">
        <f t="shared" si="34"/>
        <v>48000</v>
      </c>
      <c r="F571" s="20"/>
      <c r="G571" s="22">
        <f t="shared" si="35"/>
        <v>0</v>
      </c>
    </row>
    <row r="572" spans="1:7" ht="12.75">
      <c r="A572" s="49" t="s">
        <v>208</v>
      </c>
      <c r="B572" s="8" t="s">
        <v>1</v>
      </c>
      <c r="C572" s="9">
        <v>30</v>
      </c>
      <c r="D572" s="24">
        <v>1600</v>
      </c>
      <c r="E572" s="17">
        <f t="shared" si="34"/>
        <v>48000</v>
      </c>
      <c r="F572" s="20"/>
      <c r="G572" s="22">
        <f t="shared" si="35"/>
        <v>0</v>
      </c>
    </row>
    <row r="573" spans="1:7" ht="12.75">
      <c r="A573" s="49" t="s">
        <v>209</v>
      </c>
      <c r="B573" s="8" t="s">
        <v>1</v>
      </c>
      <c r="C573" s="9">
        <v>20</v>
      </c>
      <c r="D573" s="24">
        <v>1600</v>
      </c>
      <c r="E573" s="17">
        <f t="shared" si="34"/>
        <v>32000</v>
      </c>
      <c r="F573" s="20"/>
      <c r="G573" s="22">
        <f t="shared" si="35"/>
        <v>0</v>
      </c>
    </row>
    <row r="574" spans="1:7" ht="12.75">
      <c r="A574" s="49" t="s">
        <v>210</v>
      </c>
      <c r="B574" s="8" t="s">
        <v>1</v>
      </c>
      <c r="C574" s="9">
        <v>20</v>
      </c>
      <c r="D574" s="24">
        <v>2000</v>
      </c>
      <c r="E574" s="17">
        <f t="shared" si="34"/>
        <v>40000</v>
      </c>
      <c r="F574" s="20"/>
      <c r="G574" s="22">
        <f t="shared" si="35"/>
        <v>0</v>
      </c>
    </row>
    <row r="575" spans="1:7" ht="12.75">
      <c r="A575" s="49" t="s">
        <v>211</v>
      </c>
      <c r="B575" s="8" t="s">
        <v>1</v>
      </c>
      <c r="C575" s="9">
        <v>20</v>
      </c>
      <c r="D575" s="24">
        <v>1050</v>
      </c>
      <c r="E575" s="17">
        <f t="shared" si="34"/>
        <v>21000</v>
      </c>
      <c r="F575" s="20"/>
      <c r="G575" s="22">
        <f t="shared" si="35"/>
        <v>0</v>
      </c>
    </row>
    <row r="576" spans="1:7" ht="12.75">
      <c r="A576" s="49" t="s">
        <v>212</v>
      </c>
      <c r="B576" s="8" t="s">
        <v>1</v>
      </c>
      <c r="C576" s="9">
        <v>10</v>
      </c>
      <c r="D576" s="24">
        <v>1000</v>
      </c>
      <c r="E576" s="17">
        <f t="shared" si="34"/>
        <v>10000</v>
      </c>
      <c r="F576" s="20"/>
      <c r="G576" s="22">
        <f t="shared" si="35"/>
        <v>0</v>
      </c>
    </row>
    <row r="577" spans="1:7" ht="12.75">
      <c r="A577" s="49" t="s">
        <v>213</v>
      </c>
      <c r="B577" s="8" t="s">
        <v>1</v>
      </c>
      <c r="C577" s="9">
        <v>1</v>
      </c>
      <c r="D577" s="24">
        <v>1300000</v>
      </c>
      <c r="E577" s="17">
        <f t="shared" si="34"/>
        <v>1300000</v>
      </c>
      <c r="F577" s="20"/>
      <c r="G577" s="22">
        <f t="shared" si="35"/>
        <v>0</v>
      </c>
    </row>
    <row r="578" spans="1:7" ht="12.75">
      <c r="A578" s="59" t="s">
        <v>375</v>
      </c>
      <c r="B578" s="26"/>
      <c r="C578" s="26"/>
      <c r="D578" s="30"/>
      <c r="E578" s="31">
        <f>SUM(E549:E577)</f>
        <v>7438500</v>
      </c>
      <c r="F578" s="31"/>
      <c r="G578" s="31">
        <f>SUM(G549:G577)</f>
        <v>371500</v>
      </c>
    </row>
    <row r="579" spans="1:7" ht="12.75">
      <c r="A579" s="80" t="s">
        <v>376</v>
      </c>
      <c r="B579" s="70"/>
      <c r="C579" s="70"/>
      <c r="D579" s="71"/>
      <c r="E579" s="72">
        <f>E578+E547+E532</f>
        <v>25794500</v>
      </c>
      <c r="F579" s="72"/>
      <c r="G579" s="72">
        <f>G578+G547+G532</f>
        <v>14169500</v>
      </c>
    </row>
  </sheetData>
  <sheetProtection/>
  <printOptions/>
  <pageMargins left="0.05" right="0.05" top="0.01" bottom="0.0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srdjan</dc:creator>
  <cp:keywords/>
  <dc:description/>
  <cp:lastModifiedBy>goca</cp:lastModifiedBy>
  <cp:lastPrinted>2013-10-31T11:41:32Z</cp:lastPrinted>
  <dcterms:created xsi:type="dcterms:W3CDTF">2011-10-03T06:16:16Z</dcterms:created>
  <dcterms:modified xsi:type="dcterms:W3CDTF">2013-11-01T06:10:15Z</dcterms:modified>
  <cp:category/>
  <cp:version/>
  <cp:contentType/>
  <cp:contentStatus/>
</cp:coreProperties>
</file>